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4340" tabRatio="860" firstSheet="10" activeTab="18"/>
  </bookViews>
  <sheets>
    <sheet name="2017财政收入总表" sheetId="48" r:id="rId1"/>
    <sheet name="2017财政支出总表" sheetId="49" r:id="rId2"/>
    <sheet name="2017一般公共预算收入" sheetId="13" r:id="rId3"/>
    <sheet name="2017一般公共预算支出" sheetId="14" r:id="rId4"/>
    <sheet name="2017基金预算收入 " sheetId="34" r:id="rId5"/>
    <sheet name="2017基金预算支出 " sheetId="35" r:id="rId6"/>
    <sheet name="2017社保基金收支" sheetId="24" r:id="rId7"/>
    <sheet name="2017国有资本" sheetId="25" r:id="rId8"/>
    <sheet name="2017一般公共预算基本支出" sheetId="43" r:id="rId9"/>
    <sheet name="2017年专项转移支付" sheetId="42" r:id="rId10"/>
    <sheet name="2017年一般性转移支付" sheetId="44" r:id="rId11"/>
    <sheet name="2018年上半年一般公共收入" sheetId="15" r:id="rId12"/>
    <sheet name="2018年上半年一般公共支出安排" sheetId="16" r:id="rId13"/>
    <sheet name="2018基金收入" sheetId="20" r:id="rId14"/>
    <sheet name="2018基金支出" sheetId="19" r:id="rId15"/>
    <sheet name="2018社保基金" sheetId="23" r:id="rId16"/>
    <sheet name="2018国有资本" sheetId="22" r:id="rId17"/>
    <sheet name="2017年政府一般债务限额和余额" sheetId="45" r:id="rId18"/>
    <sheet name="2017年政府专项债务限额和余额 " sheetId="47" r:id="rId19"/>
  </sheets>
  <definedNames>
    <definedName name="_xlnm._FilterDatabase" localSheetId="1" hidden="1">'2017财政支出总表'!#REF!</definedName>
    <definedName name="_xlnm._FilterDatabase" localSheetId="5" hidden="1">'2017基金预算支出 '!$A$3:$G$3</definedName>
    <definedName name="_xlnm._FilterDatabase" localSheetId="3" hidden="1">'2017一般公共预算支出'!$A$3:$G$554</definedName>
    <definedName name="_xlnm.Print_Area" localSheetId="0">'2017财政收入总表'!$A$1:$F$47</definedName>
    <definedName name="_xlnm.Print_Area" localSheetId="1">'2017财政支出总表'!#REF!</definedName>
    <definedName name="_xlnm.Print_Area" localSheetId="4">'2017基金预算收入 '!$A$1:$F$15</definedName>
    <definedName name="_xlnm.Print_Area" localSheetId="5">'2017基金预算支出 '!$A$1:$F$62</definedName>
    <definedName name="_xlnm.Print_Area" localSheetId="10">'2017年一般性转移支付'!$A$1:$C$123</definedName>
    <definedName name="_xlnm.Print_Area" localSheetId="9">'2017年专项转移支付'!$A$1:$C$399</definedName>
    <definedName name="_xlnm.Print_Area" localSheetId="8">'2017一般公共预算基本支出'!$A$1:$B$65</definedName>
    <definedName name="_xlnm.Print_Area" localSheetId="2">'2017一般公共预算收入'!$A$1:$F$35</definedName>
    <definedName name="_xlnm.Print_Area" localSheetId="3">'2017一般公共预算支出'!$A$1:$F$555</definedName>
    <definedName name="_xlnm.Print_Area" localSheetId="14">'2018基金支出'!$A$1:$F$29</definedName>
    <definedName name="_xlnm.Print_Area" localSheetId="12">'2018年上半年一般公共支出安排'!$A$1:$F$513</definedName>
    <definedName name="_xlnm.Print_Titles" localSheetId="0">'2017财政收入总表'!$1:$3</definedName>
    <definedName name="_xlnm.Print_Titles" localSheetId="1">'2017财政支出总表'!#REF!</definedName>
    <definedName name="_xlnm.Print_Titles" localSheetId="4">'2017基金预算收入 '!$1:$3</definedName>
    <definedName name="_xlnm.Print_Titles" localSheetId="5">'2017基金预算支出 '!$1:$3</definedName>
    <definedName name="_xlnm.Print_Titles" localSheetId="10">'2017年一般性转移支付'!$1:$3</definedName>
    <definedName name="_xlnm.Print_Titles" localSheetId="17">'2017年政府一般债务限额和余额'!$1:$2</definedName>
    <definedName name="_xlnm.Print_Titles" localSheetId="18">'2017年政府专项债务限额和余额 '!$1:$2</definedName>
    <definedName name="_xlnm.Print_Titles" localSheetId="9">'2017年专项转移支付'!$1:$3</definedName>
    <definedName name="_xlnm.Print_Titles" localSheetId="8">'2017一般公共预算基本支出'!$1:$3</definedName>
    <definedName name="_xlnm.Print_Titles" localSheetId="2">'2017一般公共预算收入'!$1:$3</definedName>
    <definedName name="_xlnm.Print_Titles" localSheetId="3">'2017一般公共预算支出'!$1:$3</definedName>
    <definedName name="_xlnm.Print_Titles" localSheetId="11">'2018年上半年一般公共收入'!$1:$3</definedName>
    <definedName name="_xlnm.Print_Titles" localSheetId="12">'2018年上半年一般公共支出安排'!$1:$3</definedName>
  </definedNames>
  <calcPr calcId="144525"/>
</workbook>
</file>

<file path=xl/sharedStrings.xml><?xml version="1.0" encoding="utf-8"?>
<sst xmlns="http://schemas.openxmlformats.org/spreadsheetml/2006/main" count="2656" uniqueCount="1757">
  <si>
    <t>孝义市二○一七年财政收入完成情况表</t>
  </si>
  <si>
    <t>表一</t>
  </si>
  <si>
    <t>单位：万元</t>
  </si>
  <si>
    <t>收    入    项    目</t>
  </si>
  <si>
    <t>2017年调整     预算数</t>
  </si>
  <si>
    <t>2017年完成数</t>
  </si>
  <si>
    <t>完成数为调整       预算</t>
  </si>
  <si>
    <t>完成数比2016年     增减</t>
  </si>
  <si>
    <t>备           注</t>
  </si>
  <si>
    <r>
      <rPr>
        <sz val="11"/>
        <rFont val="Times New Roman"/>
        <charset val="134"/>
      </rPr>
      <t>16</t>
    </r>
    <r>
      <rPr>
        <sz val="11"/>
        <rFont val="宋体"/>
        <charset val="134"/>
      </rPr>
      <t>年完成</t>
    </r>
  </si>
  <si>
    <t>一、税收收入</t>
  </si>
  <si>
    <t>1、增值税</t>
  </si>
  <si>
    <t>2、营业税</t>
  </si>
  <si>
    <t>3、企业所得税</t>
  </si>
  <si>
    <t>4、个人所得税</t>
  </si>
  <si>
    <t>5、资源税</t>
  </si>
  <si>
    <t>6、城市维护建设税</t>
  </si>
  <si>
    <t>7、房产税</t>
  </si>
  <si>
    <t>8、印花税</t>
  </si>
  <si>
    <t>9、城镇土地使用税</t>
  </si>
  <si>
    <t>10、土地增值税</t>
  </si>
  <si>
    <t>11、车船税</t>
  </si>
  <si>
    <t>12、耕地占用税</t>
  </si>
  <si>
    <t>13、契税</t>
  </si>
  <si>
    <t>二、非税收入</t>
  </si>
  <si>
    <t>1、专项收入</t>
  </si>
  <si>
    <t>2、行政性收费收入</t>
  </si>
  <si>
    <t>3、罚没收入</t>
  </si>
  <si>
    <t>4、国有资源（资产）有偿使用收入</t>
  </si>
  <si>
    <t>5、捐赠收入</t>
  </si>
  <si>
    <t>6、政府住房基金收入</t>
  </si>
  <si>
    <t>7、其他收入</t>
  </si>
  <si>
    <t xml:space="preserve">一般公共预算收入合计           </t>
  </si>
  <si>
    <t>三、转移性收入</t>
  </si>
  <si>
    <t>1、返还性收入</t>
  </si>
  <si>
    <t>2、一般性转移支付收入</t>
  </si>
  <si>
    <t>3、专项转移支付收入</t>
  </si>
  <si>
    <t>4、地方政府一般债券转贷收入</t>
  </si>
  <si>
    <t>5、一般公共预算上年结余收入</t>
  </si>
  <si>
    <t>6、调入政府性基金</t>
  </si>
  <si>
    <t>7、调入预算稳定调节基金</t>
  </si>
  <si>
    <t>一般公共预算收入总计</t>
  </si>
  <si>
    <t>一、国有土地使用权出让金收入</t>
  </si>
  <si>
    <t>二、城市基础设施配套费收入</t>
  </si>
  <si>
    <t>三、国有土地收益基金收入</t>
  </si>
  <si>
    <t>四、农业土地开发资金收入</t>
  </si>
  <si>
    <t>五、城市公用事业附加收入</t>
  </si>
  <si>
    <t>六、污水处理费收入</t>
  </si>
  <si>
    <t>七、其他政府性基金收入</t>
  </si>
  <si>
    <t>基金预算收入合计</t>
  </si>
  <si>
    <t>上年结余收入</t>
  </si>
  <si>
    <t>地方政府专项债券转贷收入</t>
  </si>
  <si>
    <t>专项转移支付收入</t>
  </si>
  <si>
    <t>基金预算收入总计</t>
  </si>
  <si>
    <t>孝义市二○一七年财政支出执行情况表</t>
  </si>
  <si>
    <t>表二</t>
  </si>
  <si>
    <r>
      <rPr>
        <sz val="12"/>
        <rFont val="宋体"/>
        <charset val="134"/>
      </rPr>
      <t>支</t>
    </r>
    <r>
      <rPr>
        <sz val="12"/>
        <rFont val="Times New Roman"/>
        <charset val="134"/>
      </rPr>
      <t xml:space="preserve">    </t>
    </r>
    <r>
      <rPr>
        <sz val="12"/>
        <rFont val="宋体"/>
        <charset val="134"/>
      </rPr>
      <t>出</t>
    </r>
    <r>
      <rPr>
        <sz val="12"/>
        <rFont val="Times New Roman"/>
        <charset val="134"/>
      </rPr>
      <t xml:space="preserve">    </t>
    </r>
    <r>
      <rPr>
        <sz val="12"/>
        <rFont val="宋体"/>
        <charset val="134"/>
      </rPr>
      <t>项</t>
    </r>
    <r>
      <rPr>
        <sz val="12"/>
        <rFont val="Times New Roman"/>
        <charset val="134"/>
      </rPr>
      <t xml:space="preserve">    </t>
    </r>
    <r>
      <rPr>
        <sz val="12"/>
        <rFont val="宋体"/>
        <charset val="134"/>
      </rPr>
      <t>目</t>
    </r>
  </si>
  <si>
    <r>
      <rPr>
        <sz val="12"/>
        <rFont val="Times New Roman"/>
        <charset val="134"/>
      </rPr>
      <t>2017</t>
    </r>
    <r>
      <rPr>
        <sz val="12"/>
        <rFont val="宋体"/>
        <charset val="134"/>
      </rPr>
      <t>年调整预算数</t>
    </r>
  </si>
  <si>
    <r>
      <rPr>
        <sz val="12"/>
        <rFont val="Times New Roman"/>
        <charset val="134"/>
      </rPr>
      <t>2017</t>
    </r>
    <r>
      <rPr>
        <sz val="12"/>
        <rFont val="宋体"/>
        <charset val="134"/>
      </rPr>
      <t>年执行数</t>
    </r>
  </si>
  <si>
    <t>执行为调整预算</t>
  </si>
  <si>
    <r>
      <rPr>
        <sz val="12"/>
        <rFont val="宋体"/>
        <charset val="134"/>
      </rPr>
      <t>执行比</t>
    </r>
    <r>
      <rPr>
        <sz val="12"/>
        <rFont val="Times New Roman"/>
        <charset val="134"/>
      </rPr>
      <t>2016</t>
    </r>
    <r>
      <rPr>
        <sz val="12"/>
        <rFont val="宋体"/>
        <charset val="134"/>
      </rPr>
      <t>年增减</t>
    </r>
  </si>
  <si>
    <r>
      <rPr>
        <sz val="12"/>
        <rFont val="宋体"/>
        <charset val="134"/>
      </rPr>
      <t>备</t>
    </r>
    <r>
      <rPr>
        <sz val="12"/>
        <rFont val="Times New Roman"/>
        <charset val="134"/>
      </rPr>
      <t xml:space="preserve">   </t>
    </r>
    <r>
      <rPr>
        <sz val="12"/>
        <rFont val="宋体"/>
        <charset val="134"/>
      </rPr>
      <t>注</t>
    </r>
  </si>
  <si>
    <t>一、一般公共服务支出</t>
  </si>
  <si>
    <t>二、外交</t>
  </si>
  <si>
    <t>三、国防</t>
  </si>
  <si>
    <t>四、公共安全</t>
  </si>
  <si>
    <t>五、教育</t>
  </si>
  <si>
    <t>六、科学技术</t>
  </si>
  <si>
    <t>七、文化体育与传媒</t>
  </si>
  <si>
    <t>八、社会保障和就业支出</t>
  </si>
  <si>
    <t>九、医疗卫生与计划生育支出</t>
  </si>
  <si>
    <t>十、节能环保支出</t>
  </si>
  <si>
    <t>十一、城乡社区事务</t>
  </si>
  <si>
    <t>十二、农林水事务</t>
  </si>
  <si>
    <t>十三、交通运输</t>
  </si>
  <si>
    <t>十四、资源勘探信息等事务</t>
  </si>
  <si>
    <t>十五、商业服务业等事务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</si>
  <si>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</si>
  <si>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</si>
  <si>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</si>
  <si>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</si>
  <si>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</si>
  <si>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二十一、其他支出</t>
  </si>
  <si>
    <t>二十二、债务付息支出</t>
  </si>
  <si>
    <t xml:space="preserve">一般公共预算支出合计           </t>
  </si>
  <si>
    <t>体制上解</t>
  </si>
  <si>
    <t>专项上解支出</t>
  </si>
  <si>
    <t>地方政府一般债务还本支出</t>
  </si>
  <si>
    <t>安排预算稳定调节基金</t>
  </si>
  <si>
    <t xml:space="preserve">一般公共预算支出总计           </t>
  </si>
  <si>
    <t>滚存结余</t>
  </si>
  <si>
    <t>结转下年支出</t>
  </si>
  <si>
    <t>一、文化体育与传媒支出</t>
  </si>
  <si>
    <t>二、社会保障和就业支出</t>
  </si>
  <si>
    <t>三、城乡社区支出</t>
  </si>
  <si>
    <t>四、农林水事务</t>
  </si>
  <si>
    <t>五、商业服务业等支出</t>
  </si>
  <si>
    <t>六、其他支出</t>
  </si>
  <si>
    <t>七、债务付息支出</t>
  </si>
  <si>
    <t>基金预算支出合计</t>
  </si>
  <si>
    <t>调出资金</t>
  </si>
  <si>
    <t>基金预算支出总计</t>
  </si>
  <si>
    <t>孝义市二○一七年一般公共预算收入完成情况表</t>
  </si>
  <si>
    <t>表三</t>
  </si>
  <si>
    <t>孝义市二○一七年一般公共预算支出执行情况表</t>
  </si>
  <si>
    <t>表四</t>
  </si>
  <si>
    <t>支    出    项    目</t>
  </si>
  <si>
    <t>2017年调整预算数</t>
  </si>
  <si>
    <t>2017年执行数</t>
  </si>
  <si>
    <t>执行比2016年增减</t>
  </si>
  <si>
    <t>备   注</t>
  </si>
  <si>
    <r>
      <rPr>
        <sz val="12"/>
        <rFont val="Times New Roman"/>
        <charset val="134"/>
      </rPr>
      <t>16</t>
    </r>
    <r>
      <rPr>
        <sz val="12"/>
        <rFont val="宋体"/>
        <charset val="134"/>
      </rPr>
      <t>年完成</t>
    </r>
  </si>
  <si>
    <t xml:space="preserve">    人大事务</t>
  </si>
  <si>
    <t xml:space="preserve">      行政运行(人大)</t>
  </si>
  <si>
    <t xml:space="preserve">           事业运行</t>
  </si>
  <si>
    <t xml:space="preserve">           代表工作</t>
  </si>
  <si>
    <t xml:space="preserve">           其他人大事务</t>
  </si>
  <si>
    <t xml:space="preserve">    政协事务</t>
  </si>
  <si>
    <t xml:space="preserve">      行政运行(政协)</t>
  </si>
  <si>
    <t xml:space="preserve">      事业运行</t>
  </si>
  <si>
    <t xml:space="preserve">    政府办公厅(室)及相关机构事务</t>
  </si>
  <si>
    <t xml:space="preserve">      行政运行(政府办公厅)</t>
  </si>
  <si>
    <t xml:space="preserve">      机关服务(政府办公厅)</t>
  </si>
  <si>
    <t xml:space="preserve">      信访事务</t>
  </si>
  <si>
    <t xml:space="preserve">           事业运行(政府办事务)</t>
  </si>
  <si>
    <t xml:space="preserve">      其他政府办公厅（室）及相关机构事务支出</t>
  </si>
  <si>
    <t xml:space="preserve">    发展与改革事务</t>
  </si>
  <si>
    <t xml:space="preserve">      行政运行(发展与改革)</t>
  </si>
  <si>
    <t xml:space="preserve">      物价管理</t>
  </si>
  <si>
    <t xml:space="preserve">           其他发展与改革事务支出</t>
  </si>
  <si>
    <t xml:space="preserve">    统计信息事务</t>
  </si>
  <si>
    <t xml:space="preserve">      行政运行(统计信息)</t>
  </si>
  <si>
    <t xml:space="preserve">           专项普查活动</t>
  </si>
  <si>
    <t xml:space="preserve">    财政事务</t>
  </si>
  <si>
    <t xml:space="preserve">      行政运行(财政)</t>
  </si>
  <si>
    <t xml:space="preserve">           一般行政管理事务(财政)</t>
  </si>
  <si>
    <t xml:space="preserve">      其他财政事务支出</t>
  </si>
  <si>
    <t xml:space="preserve">    税收事务</t>
  </si>
  <si>
    <t xml:space="preserve">           其他税收事务支出</t>
  </si>
  <si>
    <t xml:space="preserve">    审计事务</t>
  </si>
  <si>
    <t xml:space="preserve">      行政运行(审计)</t>
  </si>
  <si>
    <t xml:space="preserve">      一般行政管理事务（审计）</t>
  </si>
  <si>
    <t xml:space="preserve">           事业运行(审计)</t>
  </si>
  <si>
    <t xml:space="preserve">    海关事务</t>
  </si>
  <si>
    <t xml:space="preserve">    人力资源事务</t>
  </si>
  <si>
    <t xml:space="preserve">      行政运行(人事)</t>
  </si>
  <si>
    <t xml:space="preserve">      军队转业干部安置</t>
  </si>
  <si>
    <t xml:space="preserve">    纪检监察事务</t>
  </si>
  <si>
    <t xml:space="preserve">      行政运行(纪检监察)</t>
  </si>
  <si>
    <t xml:space="preserve">      大案要案查处</t>
  </si>
  <si>
    <t xml:space="preserve">      其他纪检监察事务支出</t>
  </si>
  <si>
    <t xml:space="preserve">    商贸事务</t>
  </si>
  <si>
    <t xml:space="preserve">      行政运行</t>
  </si>
  <si>
    <t xml:space="preserve">    知识产权事务</t>
  </si>
  <si>
    <t xml:space="preserve">    工商行政管理事务</t>
  </si>
  <si>
    <t xml:space="preserve">            行政运行</t>
  </si>
  <si>
    <t xml:space="preserve">            其他工商行政管理事务支出</t>
  </si>
  <si>
    <t xml:space="preserve">    质量技术监督与检验检疫事务</t>
  </si>
  <si>
    <t xml:space="preserve">            标准化管理</t>
  </si>
  <si>
    <t xml:space="preserve">            事业运行</t>
  </si>
  <si>
    <t xml:space="preserve">           其他质量技术监督与检验检疫事务支出</t>
  </si>
  <si>
    <t xml:space="preserve">    民族事务</t>
  </si>
  <si>
    <t xml:space="preserve">    宗教事务</t>
  </si>
  <si>
    <t xml:space="preserve">      事业运行(宗教)</t>
  </si>
  <si>
    <t xml:space="preserve">      其他宗教事务支出</t>
  </si>
  <si>
    <t xml:space="preserve">    港澳台侨事务</t>
  </si>
  <si>
    <t xml:space="preserve">      事业运行(港澳台侨)</t>
  </si>
  <si>
    <t xml:space="preserve">    档案事务</t>
  </si>
  <si>
    <t xml:space="preserve">      行政运行(档案)</t>
  </si>
  <si>
    <t xml:space="preserve">    民主党派及工商联事务</t>
  </si>
  <si>
    <t xml:space="preserve">    群众团体事务</t>
  </si>
  <si>
    <t xml:space="preserve">      行政运行(群众团体)</t>
  </si>
  <si>
    <t xml:space="preserve">      一般行政管理事务(群众团体)</t>
  </si>
  <si>
    <t xml:space="preserve">      事业运行(群众团体)</t>
  </si>
  <si>
    <t xml:space="preserve">           其他群众团体事务支出</t>
  </si>
  <si>
    <t xml:space="preserve">    党委办公厅（室）及相关机构事务</t>
  </si>
  <si>
    <t xml:space="preserve">      一般行政管理事务</t>
  </si>
  <si>
    <t xml:space="preserve">    组织事务</t>
  </si>
  <si>
    <t xml:space="preserve">      行政运行(组织)</t>
  </si>
  <si>
    <t xml:space="preserve">      一般行政管理事务（组织）</t>
  </si>
  <si>
    <t xml:space="preserve">      事业运行（组织）</t>
  </si>
  <si>
    <t xml:space="preserve">      其他组织事务支出</t>
  </si>
  <si>
    <t xml:space="preserve">    宣传事务</t>
  </si>
  <si>
    <t xml:space="preserve">      行政运行(宣传)</t>
  </si>
  <si>
    <t xml:space="preserve">      一般行政管理事务(宣传)</t>
  </si>
  <si>
    <t xml:space="preserve">      事业运行(宣传)</t>
  </si>
  <si>
    <t xml:space="preserve">    统战事务</t>
  </si>
  <si>
    <t xml:space="preserve">      行政运行(统战)</t>
  </si>
  <si>
    <t xml:space="preserve">    对外联络事务</t>
  </si>
  <si>
    <t xml:space="preserve">    其他共产党事务支出</t>
  </si>
  <si>
    <t xml:space="preserve">      其他共产党事务支出</t>
  </si>
  <si>
    <t xml:space="preserve">    其他一般公共服务支出</t>
  </si>
  <si>
    <t xml:space="preserve">          其他一般公共服务支出</t>
  </si>
  <si>
    <t xml:space="preserve">    对外合作与交流</t>
  </si>
  <si>
    <t xml:space="preserve">    其他外交支出</t>
  </si>
  <si>
    <t xml:space="preserve">    国防动员</t>
  </si>
  <si>
    <t xml:space="preserve">    其他国防支出</t>
  </si>
  <si>
    <t xml:space="preserve">            其他国防支出</t>
  </si>
  <si>
    <t xml:space="preserve">    武装警察</t>
  </si>
  <si>
    <t xml:space="preserve">      内卫</t>
  </si>
  <si>
    <t xml:space="preserve">      消防</t>
  </si>
  <si>
    <t xml:space="preserve">    公安</t>
  </si>
  <si>
    <t xml:space="preserve">      行政运行(公安)</t>
  </si>
  <si>
    <t xml:space="preserve">           一般行政管理事务(公安)</t>
  </si>
  <si>
    <t xml:space="preserve">      国内安全保卫</t>
  </si>
  <si>
    <t xml:space="preserve">      禁毒管理  </t>
  </si>
  <si>
    <t xml:space="preserve">      道路交通管理</t>
  </si>
  <si>
    <t xml:space="preserve">      拘押收教场所管理</t>
  </si>
  <si>
    <t xml:space="preserve">           其他公安支出 </t>
  </si>
  <si>
    <t xml:space="preserve">    国家安全</t>
  </si>
  <si>
    <t xml:space="preserve">    检察</t>
  </si>
  <si>
    <t xml:space="preserve">      行政运行(检察)</t>
  </si>
  <si>
    <t xml:space="preserve">            一般行政管理事务</t>
  </si>
  <si>
    <t xml:space="preserve">    法院</t>
  </si>
  <si>
    <t xml:space="preserve">      行政运行(法院)</t>
  </si>
  <si>
    <t xml:space="preserve">           一般行政管理事务 </t>
  </si>
  <si>
    <t xml:space="preserve">    司法</t>
  </si>
  <si>
    <t xml:space="preserve">       行政运行（司法）</t>
  </si>
  <si>
    <t xml:space="preserve">       一般行政管理事务</t>
  </si>
  <si>
    <t xml:space="preserve">       法律援助</t>
  </si>
  <si>
    <t xml:space="preserve">       事业运行</t>
  </si>
  <si>
    <t xml:space="preserve">    监狱</t>
  </si>
  <si>
    <t xml:space="preserve">    强制隔离戒毒</t>
  </si>
  <si>
    <t xml:space="preserve">    国家保密</t>
  </si>
  <si>
    <t xml:space="preserve">    缉私警察</t>
  </si>
  <si>
    <t xml:space="preserve">    其他公共安全支出</t>
  </si>
  <si>
    <t xml:space="preserve">            其他消防</t>
  </si>
  <si>
    <t xml:space="preserve">    教育管理事务</t>
  </si>
  <si>
    <t xml:space="preserve">      其他教育管理事务支出</t>
  </si>
  <si>
    <t xml:space="preserve">    普通教育</t>
  </si>
  <si>
    <t xml:space="preserve">      学前教育</t>
  </si>
  <si>
    <t xml:space="preserve">      小学教育</t>
  </si>
  <si>
    <t xml:space="preserve">      初中教育</t>
  </si>
  <si>
    <t xml:space="preserve">      高中教育</t>
  </si>
  <si>
    <t xml:space="preserve">      其他普通教育支出</t>
  </si>
  <si>
    <t xml:space="preserve">    职业教育</t>
  </si>
  <si>
    <t xml:space="preserve">      职业高中教育</t>
  </si>
  <si>
    <t xml:space="preserve">          其他职业教育支出</t>
  </si>
  <si>
    <t xml:space="preserve">    成人教育</t>
  </si>
  <si>
    <t xml:space="preserve">           其他成人教育支出</t>
  </si>
  <si>
    <t xml:space="preserve">    广播电视教育</t>
  </si>
  <si>
    <t xml:space="preserve">      广播电视学校</t>
  </si>
  <si>
    <t xml:space="preserve">    留学教育</t>
  </si>
  <si>
    <t xml:space="preserve">    特殊教育</t>
  </si>
  <si>
    <t xml:space="preserve">      特殊学校教育</t>
  </si>
  <si>
    <t xml:space="preserve">    进修及培训</t>
  </si>
  <si>
    <t xml:space="preserve">      教师进修</t>
  </si>
  <si>
    <t xml:space="preserve">      干部教育</t>
  </si>
  <si>
    <t xml:space="preserve">    教育费附加安排的支出</t>
  </si>
  <si>
    <t xml:space="preserve">      城市中小学校舍建设</t>
  </si>
  <si>
    <t xml:space="preserve">      其他教育费附加安排支出</t>
  </si>
  <si>
    <t xml:space="preserve">    其他教育支出</t>
  </si>
  <si>
    <t xml:space="preserve">            其他教育支出</t>
  </si>
  <si>
    <t xml:space="preserve">    科学技术管理事务</t>
  </si>
  <si>
    <t xml:space="preserve">      行政运行(科学技术管理)</t>
  </si>
  <si>
    <t xml:space="preserve">    基础研究</t>
  </si>
  <si>
    <t xml:space="preserve">    应用研究</t>
  </si>
  <si>
    <t xml:space="preserve">    技术研究与开发</t>
  </si>
  <si>
    <t xml:space="preserve">           产业技术研究与开发</t>
  </si>
  <si>
    <t xml:space="preserve">      科技成果转化与扩散</t>
  </si>
  <si>
    <t xml:space="preserve">          其他技术研究与开发支出</t>
  </si>
  <si>
    <t xml:space="preserve">    科技条件与服务</t>
  </si>
  <si>
    <t xml:space="preserve">      其他科技条件与服务支出</t>
  </si>
  <si>
    <t xml:space="preserve">    社会科学</t>
  </si>
  <si>
    <t xml:space="preserve">    科学技术普及</t>
  </si>
  <si>
    <t xml:space="preserve">            机构运行</t>
  </si>
  <si>
    <t xml:space="preserve">       科普活动</t>
  </si>
  <si>
    <t xml:space="preserve">            其他科学技术普及支出</t>
  </si>
  <si>
    <t xml:space="preserve">    科技交流与合作</t>
  </si>
  <si>
    <t xml:space="preserve">    科技重大专项</t>
  </si>
  <si>
    <t xml:space="preserve">    其他科学技术支出</t>
  </si>
  <si>
    <t xml:space="preserve">            其他科学技术支出</t>
  </si>
  <si>
    <t xml:space="preserve">    文化</t>
  </si>
  <si>
    <t xml:space="preserve">      行政运行(文化)</t>
  </si>
  <si>
    <t xml:space="preserve">      图书馆</t>
  </si>
  <si>
    <t xml:space="preserve">      艺术表演场所</t>
  </si>
  <si>
    <t xml:space="preserve">      艺术表演团体</t>
  </si>
  <si>
    <t xml:space="preserve">      文化活动</t>
  </si>
  <si>
    <t xml:space="preserve">      群众文化</t>
  </si>
  <si>
    <t xml:space="preserve">           文化创作与保护 </t>
  </si>
  <si>
    <t xml:space="preserve">      文化市场管理</t>
  </si>
  <si>
    <t xml:space="preserve">      其他文化支出</t>
  </si>
  <si>
    <t xml:space="preserve">    文物</t>
  </si>
  <si>
    <t xml:space="preserve">           文物保护</t>
  </si>
  <si>
    <t xml:space="preserve">      博物馆</t>
  </si>
  <si>
    <t xml:space="preserve">           其他文物支出</t>
  </si>
  <si>
    <t xml:space="preserve">    体育</t>
  </si>
  <si>
    <t xml:space="preserve">      体育场馆</t>
  </si>
  <si>
    <t xml:space="preserve">      群众体育</t>
  </si>
  <si>
    <t xml:space="preserve">          其他体育支出</t>
  </si>
  <si>
    <t xml:space="preserve">    新闻出版广播影视</t>
  </si>
  <si>
    <t xml:space="preserve">      广播</t>
  </si>
  <si>
    <t xml:space="preserve">      电视</t>
  </si>
  <si>
    <t xml:space="preserve">      电影</t>
  </si>
  <si>
    <t xml:space="preserve">      其他广播影视支出</t>
  </si>
  <si>
    <t xml:space="preserve">      新闻通讯</t>
  </si>
  <si>
    <t xml:space="preserve">    其他文化体育与传媒支出</t>
  </si>
  <si>
    <t xml:space="preserve">            宣传文化发展专项支出</t>
  </si>
  <si>
    <t xml:space="preserve">            文化产业发展专项支出</t>
  </si>
  <si>
    <t xml:space="preserve">            其他文化体育与传媒支出</t>
  </si>
  <si>
    <t xml:space="preserve">    人力资源和社会保障管理事务</t>
  </si>
  <si>
    <t xml:space="preserve">       行政运行(社会保障和就业管理)</t>
  </si>
  <si>
    <t xml:space="preserve">       劳动保障监察</t>
  </si>
  <si>
    <t xml:space="preserve">       社会保险经办机构</t>
  </si>
  <si>
    <t xml:space="preserve">             其他人力资源和社会保障管理事务支出</t>
  </si>
  <si>
    <t xml:space="preserve">    民政管理事务</t>
  </si>
  <si>
    <t xml:space="preserve">       行政运行(民政管理)</t>
  </si>
  <si>
    <t xml:space="preserve">       拥军优属</t>
  </si>
  <si>
    <t xml:space="preserve">       老龄事务</t>
  </si>
  <si>
    <t xml:space="preserve">             行政区划和地名管理</t>
  </si>
  <si>
    <t xml:space="preserve">             基层政权和社区建设</t>
  </si>
  <si>
    <t xml:space="preserve">       其他民政管理事务支出</t>
  </si>
  <si>
    <t xml:space="preserve">     财政对基本养老保险基金的补助</t>
  </si>
  <si>
    <t xml:space="preserve">       财政对企业职工基本养老保险基金的补助</t>
  </si>
  <si>
    <t xml:space="preserve">       财政对城乡居民基本养老保险基金的补助</t>
  </si>
  <si>
    <t xml:space="preserve">        财政对其他社会保险基金的补助</t>
  </si>
  <si>
    <t xml:space="preserve">             财政对生育保险基金的补助</t>
  </si>
  <si>
    <t xml:space="preserve">            其他财政对社会保险基金的补助</t>
  </si>
  <si>
    <t xml:space="preserve">   行政事业单位离退休</t>
  </si>
  <si>
    <t xml:space="preserve">       归口管理的行政单位离退休</t>
  </si>
  <si>
    <t xml:space="preserve">       事业单位离退休</t>
  </si>
  <si>
    <t xml:space="preserve">       离退休人员管理机构</t>
  </si>
  <si>
    <t xml:space="preserve">       未归口管理的行政单位离退休</t>
  </si>
  <si>
    <t xml:space="preserve">       机关事业单位基本养老保险缴费支出</t>
  </si>
  <si>
    <t xml:space="preserve">       机关事业单位职业年金缴费支出</t>
  </si>
  <si>
    <t xml:space="preserve">       对机关事业单位基本养老保险基金的补助</t>
  </si>
  <si>
    <t xml:space="preserve">       其他行政事业单位离退休支出</t>
  </si>
  <si>
    <t xml:space="preserve">    企业改革补助</t>
  </si>
  <si>
    <t xml:space="preserve">    就业补助</t>
  </si>
  <si>
    <t xml:space="preserve">            社会保险补贴</t>
  </si>
  <si>
    <t xml:space="preserve">            其他就业补助支出</t>
  </si>
  <si>
    <t xml:space="preserve">    抚恤</t>
  </si>
  <si>
    <t xml:space="preserve">      死亡抚恤</t>
  </si>
  <si>
    <t xml:space="preserve">      在乡复员、退伍军人生活补助</t>
  </si>
  <si>
    <t xml:space="preserve">      优抚事业单位</t>
  </si>
  <si>
    <t xml:space="preserve">      义务兵优待</t>
  </si>
  <si>
    <t xml:space="preserve">      其他优抚支出</t>
  </si>
  <si>
    <t xml:space="preserve">    退役安置</t>
  </si>
  <si>
    <t xml:space="preserve">      退役士兵安置</t>
  </si>
  <si>
    <t xml:space="preserve">           军队移交政府的离退休人员安置</t>
  </si>
  <si>
    <t xml:space="preserve">           军队移交政府的离退休干部管理机构</t>
  </si>
  <si>
    <t xml:space="preserve">      其他退役安置支出</t>
  </si>
  <si>
    <t xml:space="preserve">    社会福利</t>
  </si>
  <si>
    <t xml:space="preserve">      儿童福利</t>
  </si>
  <si>
    <t xml:space="preserve">      老年福利</t>
  </si>
  <si>
    <t xml:space="preserve">      殡葬</t>
  </si>
  <si>
    <t xml:space="preserve">      社会福利事业单位</t>
  </si>
  <si>
    <t xml:space="preserve">      其他社会福利支出</t>
  </si>
  <si>
    <t xml:space="preserve">    残疾人事业</t>
  </si>
  <si>
    <t xml:space="preserve">      行政运行(残疾人事业)</t>
  </si>
  <si>
    <t xml:space="preserve">           残疾人康复 </t>
  </si>
  <si>
    <t xml:space="preserve">           残疾人就业和扶贫 </t>
  </si>
  <si>
    <t xml:space="preserve">           残疾人生活和护理补贴</t>
  </si>
  <si>
    <t xml:space="preserve">           其他残疾人事业支出 </t>
  </si>
  <si>
    <t xml:space="preserve">    特困人员救助供养</t>
  </si>
  <si>
    <t xml:space="preserve">      城市特困人员救助供养支出</t>
  </si>
  <si>
    <t xml:space="preserve">      农村特困人员救助供养支出</t>
  </si>
  <si>
    <t xml:space="preserve">    临时救助</t>
  </si>
  <si>
    <t xml:space="preserve">      临时救助支出</t>
  </si>
  <si>
    <t xml:space="preserve">      流浪乞讨人员救助支出</t>
  </si>
  <si>
    <t xml:space="preserve">    自然灾害生活救助</t>
  </si>
  <si>
    <t xml:space="preserve">            中央自然灾害生活补助</t>
  </si>
  <si>
    <t xml:space="preserve">            地方自然灾害生活补助</t>
  </si>
  <si>
    <t xml:space="preserve">    红十字事业</t>
  </si>
  <si>
    <t xml:space="preserve">    最低生活保障</t>
  </si>
  <si>
    <t xml:space="preserve">            城市最低生活保障金支出</t>
  </si>
  <si>
    <t xml:space="preserve">            农村最低生活保障金支出</t>
  </si>
  <si>
    <t xml:space="preserve">    其他生活救助</t>
  </si>
  <si>
    <t xml:space="preserve">           其他城市生活救助</t>
  </si>
  <si>
    <t xml:space="preserve">       其他农村生活救助支出</t>
  </si>
  <si>
    <t xml:space="preserve">    补充道路交通事故社会救助基金</t>
  </si>
  <si>
    <t xml:space="preserve">    其他社会保障和就业支出</t>
  </si>
  <si>
    <t xml:space="preserve">      其他社会保障和就业支出</t>
  </si>
  <si>
    <t xml:space="preserve">    医疗卫生与计划生育管理事务</t>
  </si>
  <si>
    <t xml:space="preserve">      行政运行(医疗卫生管理)</t>
  </si>
  <si>
    <t xml:space="preserve">           其他医疗卫生与计划生育管理事务支出</t>
  </si>
  <si>
    <t xml:space="preserve">    公立医院</t>
  </si>
  <si>
    <t xml:space="preserve">       综合医院</t>
  </si>
  <si>
    <t xml:space="preserve">       中医(民族)医院</t>
  </si>
  <si>
    <t xml:space="preserve">            其他公立医院支出</t>
  </si>
  <si>
    <t xml:space="preserve">    基层医疗卫生机构</t>
  </si>
  <si>
    <t xml:space="preserve">            城市社区卫生机构</t>
  </si>
  <si>
    <t xml:space="preserve">            乡镇卫生院</t>
  </si>
  <si>
    <t xml:space="preserve">            其他基层医疗卫生机构支出</t>
  </si>
  <si>
    <t xml:space="preserve">    公共卫生</t>
  </si>
  <si>
    <t xml:space="preserve">      疾病预防控制机构</t>
  </si>
  <si>
    <t xml:space="preserve">      卫生监督机构</t>
  </si>
  <si>
    <t xml:space="preserve">      妇幼保健机构</t>
  </si>
  <si>
    <t xml:space="preserve">             基本公共卫生服务</t>
  </si>
  <si>
    <t xml:space="preserve">             重大公共卫生专项</t>
  </si>
  <si>
    <t xml:space="preserve">      其他公共卫生支出</t>
  </si>
  <si>
    <t xml:space="preserve">    中医药</t>
  </si>
  <si>
    <t xml:space="preserve">            中医(民族医)药专项</t>
  </si>
  <si>
    <t xml:space="preserve">            其他中医药支出</t>
  </si>
  <si>
    <t xml:space="preserve">    计划生育事务</t>
  </si>
  <si>
    <t xml:space="preserve">            计划生育机构</t>
  </si>
  <si>
    <t xml:space="preserve">            计划生育服务</t>
  </si>
  <si>
    <t xml:space="preserve">     其他计划生育事务支出</t>
  </si>
  <si>
    <t xml:space="preserve">   食品和药品监督管理事务</t>
  </si>
  <si>
    <t xml:space="preserve">            行政运行 </t>
  </si>
  <si>
    <t xml:space="preserve">            一般行政管理事务 </t>
  </si>
  <si>
    <t xml:space="preserve">            食品安全事务</t>
  </si>
  <si>
    <t xml:space="preserve">            其他食品和药品监督管理事务</t>
  </si>
  <si>
    <t xml:space="preserve">    行政事业单位医疗</t>
  </si>
  <si>
    <t xml:space="preserve">      行政单位医疗</t>
  </si>
  <si>
    <t xml:space="preserve">      事业单位医疗</t>
  </si>
  <si>
    <t xml:space="preserve">      公务员医疗补助</t>
  </si>
  <si>
    <t xml:space="preserve">    财政对基本医疗保险基金的补助</t>
  </si>
  <si>
    <t xml:space="preserve">       财政对新型农村合作医疗基金的补助</t>
  </si>
  <si>
    <t xml:space="preserve">       财政对城镇居民基本医疗保险基金的补助</t>
  </si>
  <si>
    <t xml:space="preserve">    医疗救助</t>
  </si>
  <si>
    <t xml:space="preserve">       城乡医疗救助</t>
  </si>
  <si>
    <t xml:space="preserve">    优抚对象医疗</t>
  </si>
  <si>
    <t xml:space="preserve">       优抚对象医疗补助</t>
  </si>
  <si>
    <t xml:space="preserve">    其他医疗卫生与计划生育支出</t>
  </si>
  <si>
    <t xml:space="preserve">      其他医疗卫生与计划生育支出</t>
  </si>
  <si>
    <t xml:space="preserve">    环境保护管理事务</t>
  </si>
  <si>
    <t xml:space="preserve">      行政运行(环境保护)</t>
  </si>
  <si>
    <t xml:space="preserve">      其他环境保护管理事务支出</t>
  </si>
  <si>
    <t xml:space="preserve">    环境监测与监察</t>
  </si>
  <si>
    <t xml:space="preserve">           其他环境监测与监察支出</t>
  </si>
  <si>
    <t xml:space="preserve">    污染防治</t>
  </si>
  <si>
    <t xml:space="preserve">      大气</t>
  </si>
  <si>
    <t xml:space="preserve">      水体 </t>
  </si>
  <si>
    <t xml:space="preserve">           固体废弃物与化学品</t>
  </si>
  <si>
    <t xml:space="preserve">      其他污染防治支出</t>
  </si>
  <si>
    <t xml:space="preserve">    自然生态保护</t>
  </si>
  <si>
    <t xml:space="preserve">           农村环境保护</t>
  </si>
  <si>
    <t xml:space="preserve">    天然林保护</t>
  </si>
  <si>
    <t xml:space="preserve">           森林管护</t>
  </si>
  <si>
    <t xml:space="preserve">           社会保险补助</t>
  </si>
  <si>
    <t xml:space="preserve">           政策性社会性支出补助</t>
  </si>
  <si>
    <t xml:space="preserve">           天然林保护工程建设</t>
  </si>
  <si>
    <t xml:space="preserve">           其他天然林保护支出</t>
  </si>
  <si>
    <t xml:space="preserve">    退耕还林</t>
  </si>
  <si>
    <t xml:space="preserve">           退耕现金 </t>
  </si>
  <si>
    <t xml:space="preserve">           其他退耕还林支出</t>
  </si>
  <si>
    <t xml:space="preserve">    风沙荒漠治理</t>
  </si>
  <si>
    <t xml:space="preserve">    退牧还草</t>
  </si>
  <si>
    <t xml:space="preserve">    已垦草原退耕还草</t>
  </si>
  <si>
    <t xml:space="preserve">    能源节约利用</t>
  </si>
  <si>
    <t xml:space="preserve">            能源节约利用</t>
  </si>
  <si>
    <t xml:space="preserve">    污染减排</t>
  </si>
  <si>
    <t xml:space="preserve">      环境监测与信息</t>
  </si>
  <si>
    <t xml:space="preserve">             减排专项支出</t>
  </si>
  <si>
    <t xml:space="preserve">    可再生能源</t>
  </si>
  <si>
    <t xml:space="preserve">    循环经济</t>
  </si>
  <si>
    <t xml:space="preserve">    能源管理事务</t>
  </si>
  <si>
    <t xml:space="preserve">    江河湖库流域治理与保护</t>
  </si>
  <si>
    <t xml:space="preserve">    其他节能环保支出</t>
  </si>
  <si>
    <t xml:space="preserve">      城乡社区管理事务</t>
  </si>
  <si>
    <t xml:space="preserve">        行政运行(城乡社区管理)</t>
  </si>
  <si>
    <t xml:space="preserve">        城管执法</t>
  </si>
  <si>
    <t xml:space="preserve">        市政公用行业市场监管</t>
  </si>
  <si>
    <t xml:space="preserve">              其他城乡社区管理事务支出</t>
  </si>
  <si>
    <t xml:space="preserve">      城乡社区规划与管理</t>
  </si>
  <si>
    <t xml:space="preserve">              城乡社区规划与管理</t>
  </si>
  <si>
    <t xml:space="preserve">      城乡社区公共设施</t>
  </si>
  <si>
    <t xml:space="preserve">        小城镇基础设施建设 </t>
  </si>
  <si>
    <t xml:space="preserve">        其他城乡社区公共设施</t>
  </si>
  <si>
    <t xml:space="preserve">      城乡社区环境卫生</t>
  </si>
  <si>
    <t xml:space="preserve">        城乡社区环境卫生</t>
  </si>
  <si>
    <t xml:space="preserve">      建设市场管理与监督</t>
  </si>
  <si>
    <t xml:space="preserve">        建设市场管理与监督</t>
  </si>
  <si>
    <t xml:space="preserve">      其他城乡社区支出</t>
  </si>
  <si>
    <t xml:space="preserve">      农业</t>
  </si>
  <si>
    <t xml:space="preserve">        行政运行(农业)</t>
  </si>
  <si>
    <t xml:space="preserve">        事业运行（农业）</t>
  </si>
  <si>
    <t xml:space="preserve">        科技转化与技术推广</t>
  </si>
  <si>
    <t xml:space="preserve">        病虫害控制</t>
  </si>
  <si>
    <t xml:space="preserve">              农产品质量安全 </t>
  </si>
  <si>
    <t xml:space="preserve">        统计监测与信息服务</t>
  </si>
  <si>
    <t xml:space="preserve">              农业生支持补贴</t>
  </si>
  <si>
    <t xml:space="preserve">              农业生产保险补贴</t>
  </si>
  <si>
    <t xml:space="preserve">              农业组织化与产业化经营</t>
  </si>
  <si>
    <t xml:space="preserve">               农业资源保护修复与利用</t>
  </si>
  <si>
    <t xml:space="preserve">               对高校毕业生到基层任职补助</t>
  </si>
  <si>
    <t xml:space="preserve">               其他农业支出</t>
  </si>
  <si>
    <t xml:space="preserve">      林业</t>
  </si>
  <si>
    <t xml:space="preserve">         行政运行(林业)</t>
  </si>
  <si>
    <t xml:space="preserve">         林业事业机构</t>
  </si>
  <si>
    <t xml:space="preserve">                森林培育 </t>
  </si>
  <si>
    <t xml:space="preserve">                森林资源管理 </t>
  </si>
  <si>
    <t xml:space="preserve">                森林生态效益补偿 </t>
  </si>
  <si>
    <t xml:space="preserve">                湿地保护</t>
  </si>
  <si>
    <t xml:space="preserve">                林业执法与监督</t>
  </si>
  <si>
    <t xml:space="preserve">                林业产业化</t>
  </si>
  <si>
    <t xml:space="preserve">                林业自然保护区</t>
  </si>
  <si>
    <t xml:space="preserve">                石油价格改革对林业的补贴</t>
  </si>
  <si>
    <t xml:space="preserve">                森林保险保费补贴</t>
  </si>
  <si>
    <t xml:space="preserve">                林业防灾减灾</t>
  </si>
  <si>
    <t xml:space="preserve">                其他林业支出</t>
  </si>
  <si>
    <t xml:space="preserve">      水利</t>
  </si>
  <si>
    <t xml:space="preserve">        行政运行(水利)</t>
  </si>
  <si>
    <t xml:space="preserve">               水利工程建设 </t>
  </si>
  <si>
    <t xml:space="preserve">               水利工程运行与维护</t>
  </si>
  <si>
    <t xml:space="preserve">               水土保持 </t>
  </si>
  <si>
    <t xml:space="preserve">               水资源节约管理与保护</t>
  </si>
  <si>
    <t xml:space="preserve">               防汛</t>
  </si>
  <si>
    <t xml:space="preserve">               抗旱</t>
  </si>
  <si>
    <t xml:space="preserve">               农田水利 </t>
  </si>
  <si>
    <t xml:space="preserve">         水利技术推广</t>
  </si>
  <si>
    <t xml:space="preserve">               大中型水库移民后期扶持专项支出</t>
  </si>
  <si>
    <t xml:space="preserve">               信息管理</t>
  </si>
  <si>
    <t xml:space="preserve">               农村人畜饮水 </t>
  </si>
  <si>
    <t xml:space="preserve">               其他水利支出</t>
  </si>
  <si>
    <t xml:space="preserve">      南水北调</t>
  </si>
  <si>
    <t xml:space="preserve">      扶贫</t>
  </si>
  <si>
    <t xml:space="preserve">               农村基础设施建设</t>
  </si>
  <si>
    <t xml:space="preserve">               生产发展</t>
  </si>
  <si>
    <t xml:space="preserve">               扶贫贷款奖补和贴息</t>
  </si>
  <si>
    <t xml:space="preserve">        其他扶贫支出</t>
  </si>
  <si>
    <t xml:space="preserve">      农业综合开发</t>
  </si>
  <si>
    <t xml:space="preserve">               土地治理 </t>
  </si>
  <si>
    <t xml:space="preserve">               产业化经营</t>
  </si>
  <si>
    <t xml:space="preserve">        其他农业综合开发支出</t>
  </si>
  <si>
    <t xml:space="preserve">      农村综合改革</t>
  </si>
  <si>
    <t xml:space="preserve">                对村级一事一议的补助</t>
  </si>
  <si>
    <t xml:space="preserve">         对村民委员会和村党支部的补助</t>
  </si>
  <si>
    <t xml:space="preserve">                农村综合改革示范试点补助</t>
  </si>
  <si>
    <t xml:space="preserve">                其他农村综合改革</t>
  </si>
  <si>
    <t xml:space="preserve">      惠普金融发展支出</t>
  </si>
  <si>
    <t xml:space="preserve">                支持农村金融机构</t>
  </si>
  <si>
    <t xml:space="preserve">                农业保险保费</t>
  </si>
  <si>
    <t xml:space="preserve">      目标价格补贴</t>
  </si>
  <si>
    <t xml:space="preserve">      其他农林水事务支出</t>
  </si>
  <si>
    <t xml:space="preserve">                其他农林水事务支出</t>
  </si>
  <si>
    <t xml:space="preserve">                化解其他公益性乡村债务支出</t>
  </si>
  <si>
    <t xml:space="preserve">      公路水路运输</t>
  </si>
  <si>
    <t xml:space="preserve">        行政运行(公路水路运输)</t>
  </si>
  <si>
    <t xml:space="preserve">              公路建设</t>
  </si>
  <si>
    <t xml:space="preserve">              公路养护</t>
  </si>
  <si>
    <t xml:space="preserve">              公路运输管理</t>
  </si>
  <si>
    <t xml:space="preserve">        其他公路水路运输支出</t>
  </si>
  <si>
    <t xml:space="preserve">      铁路运输</t>
  </si>
  <si>
    <t xml:space="preserve">      民用航空运输</t>
  </si>
  <si>
    <t xml:space="preserve">      成品油价格改革对交通运输的补贴</t>
  </si>
  <si>
    <t xml:space="preserve">                对城市公交的补贴</t>
  </si>
  <si>
    <t xml:space="preserve">                对农村道路客运的补贴</t>
  </si>
  <si>
    <t xml:space="preserve">                对出租车的补贴</t>
  </si>
  <si>
    <t xml:space="preserve">      邮政业支出</t>
  </si>
  <si>
    <t xml:space="preserve">         其他邮政业支出</t>
  </si>
  <si>
    <t xml:space="preserve">      车辆购置税支出</t>
  </si>
  <si>
    <t xml:space="preserve">                 车辆购置税用于农村公路建设支出</t>
  </si>
  <si>
    <t xml:space="preserve">      其他交通运输支出</t>
  </si>
  <si>
    <t xml:space="preserve">      资源勘探开发</t>
  </si>
  <si>
    <t xml:space="preserve">      制造业</t>
  </si>
  <si>
    <t xml:space="preserve">      建筑业</t>
  </si>
  <si>
    <t xml:space="preserve">      工业和信息产业监管</t>
  </si>
  <si>
    <t xml:space="preserve">               行政运行(工业信息监管支出)</t>
  </si>
  <si>
    <t xml:space="preserve">               工业和信息产业支持</t>
  </si>
  <si>
    <t xml:space="preserve">        其他工业和信息产业监管支出</t>
  </si>
  <si>
    <t xml:space="preserve">      安全生产监管</t>
  </si>
  <si>
    <t xml:space="preserve">        行政运行(安全生产)</t>
  </si>
  <si>
    <t xml:space="preserve">        其他安全生产监管支出</t>
  </si>
  <si>
    <t xml:space="preserve">      国有资产监管</t>
  </si>
  <si>
    <t xml:space="preserve">      支持中小企业发展和管理支出</t>
  </si>
  <si>
    <t xml:space="preserve">        行政运行(中小企业)</t>
  </si>
  <si>
    <t xml:space="preserve">              中小企业发展专项</t>
  </si>
  <si>
    <t xml:space="preserve">        其他支持中小企业发展和管理支出</t>
  </si>
  <si>
    <t xml:space="preserve">      其他资源勘探信息等支出</t>
  </si>
  <si>
    <t xml:space="preserve">                技术改造支出</t>
  </si>
  <si>
    <t xml:space="preserve">      商业流通事务</t>
  </si>
  <si>
    <t xml:space="preserve">        行政运行(商业流通)</t>
  </si>
  <si>
    <t xml:space="preserve">               事业运行</t>
  </si>
  <si>
    <t xml:space="preserve">               其他商业流通事务支出</t>
  </si>
  <si>
    <t xml:space="preserve">      旅游业管理与服务支出</t>
  </si>
  <si>
    <t xml:space="preserve">               其他旅游业管理与服务支出</t>
  </si>
  <si>
    <t xml:space="preserve">     涉外发展服务支出</t>
  </si>
  <si>
    <t xml:space="preserve">               其他涉外发展服务支出</t>
  </si>
  <si>
    <t xml:space="preserve">     其他商业服务业等支出</t>
  </si>
  <si>
    <t xml:space="preserve">       其他商业服务业等支出(项)</t>
  </si>
  <si>
    <t xml:space="preserve">      金融部门行政支出</t>
  </si>
  <si>
    <t xml:space="preserve">      金融发展支出</t>
  </si>
  <si>
    <t xml:space="preserve">      其他金融支出</t>
  </si>
  <si>
    <t xml:space="preserve">      其他支出</t>
  </si>
  <si>
    <t xml:space="preserve">      国土资源事务</t>
  </si>
  <si>
    <t xml:space="preserve">        行政运行(国土资源)</t>
  </si>
  <si>
    <t xml:space="preserve">              国土整治</t>
  </si>
  <si>
    <t xml:space="preserve">        地质灾害防治</t>
  </si>
  <si>
    <t xml:space="preserve">        地质矿产资源利用与保护</t>
  </si>
  <si>
    <t xml:space="preserve">               其他国土资源事务支出</t>
  </si>
  <si>
    <t xml:space="preserve">      海洋管理事务</t>
  </si>
  <si>
    <t xml:space="preserve">      测绘事务</t>
  </si>
  <si>
    <t xml:space="preserve">        行政运行</t>
  </si>
  <si>
    <t xml:space="preserve">      地震事务</t>
  </si>
  <si>
    <t xml:space="preserve">               地震事业机构</t>
  </si>
  <si>
    <t xml:space="preserve">      气象事务</t>
  </si>
  <si>
    <t xml:space="preserve">        其他气象事务支出</t>
  </si>
  <si>
    <t xml:space="preserve">      其他国土海洋气象等支出</t>
  </si>
  <si>
    <t xml:space="preserve">       保障性安居工程支出</t>
  </si>
  <si>
    <t xml:space="preserve">         廉租住房</t>
  </si>
  <si>
    <t xml:space="preserve">                棚户区改造</t>
  </si>
  <si>
    <t xml:space="preserve">                农村危房改造</t>
  </si>
  <si>
    <t xml:space="preserve">                公共租赁住房支出</t>
  </si>
  <si>
    <t xml:space="preserve">                保障性住房租金补贴</t>
  </si>
  <si>
    <t xml:space="preserve">                其他保障性安居工程支出</t>
  </si>
  <si>
    <t xml:space="preserve">      住房改革支出</t>
  </si>
  <si>
    <t xml:space="preserve">         住房公积金</t>
  </si>
  <si>
    <t xml:space="preserve">      城乡社区住宅</t>
  </si>
  <si>
    <t xml:space="preserve">         其他城乡社区住宅支出</t>
  </si>
  <si>
    <t xml:space="preserve">         住房公积金管理</t>
  </si>
  <si>
    <t xml:space="preserve">      粮油事务</t>
  </si>
  <si>
    <t xml:space="preserve">                事业运行</t>
  </si>
  <si>
    <t xml:space="preserve">                其他粮油事务支出</t>
  </si>
  <si>
    <t xml:space="preserve">      物资事务</t>
  </si>
  <si>
    <t xml:space="preserve">         行政运行(物资事务)</t>
  </si>
  <si>
    <t xml:space="preserve">         事业运行</t>
  </si>
  <si>
    <t xml:space="preserve">      能源储备</t>
  </si>
  <si>
    <t xml:space="preserve">      粮油储备</t>
  </si>
  <si>
    <t xml:space="preserve">      重要商品储备</t>
  </si>
  <si>
    <t xml:space="preserve">        年初预留</t>
  </si>
  <si>
    <t xml:space="preserve">        其他支出</t>
  </si>
  <si>
    <t xml:space="preserve">          其他支出</t>
  </si>
  <si>
    <t xml:space="preserve">        地方政府一般债券付息支出</t>
  </si>
  <si>
    <t xml:space="preserve">        地方政府其他一般债务付息支出</t>
  </si>
  <si>
    <t>说明：2017年执行数包括年初预算、上年结转、上级专项补助和转移支付资金等。</t>
  </si>
  <si>
    <t>孝义市二○一七年政府性基金预算收入完成情况表</t>
  </si>
  <si>
    <t>表五</t>
  </si>
  <si>
    <r>
      <rPr>
        <sz val="11"/>
        <rFont val="宋体"/>
        <charset val="134"/>
      </rPr>
      <t>收</t>
    </r>
    <r>
      <rPr>
        <sz val="11"/>
        <rFont val="Times New Roman"/>
        <charset val="134"/>
      </rPr>
      <t xml:space="preserve">    </t>
    </r>
    <r>
      <rPr>
        <sz val="11"/>
        <rFont val="宋体"/>
        <charset val="134"/>
      </rPr>
      <t>入</t>
    </r>
    <r>
      <rPr>
        <sz val="11"/>
        <rFont val="Times New Roman"/>
        <charset val="134"/>
      </rPr>
      <t xml:space="preserve">    </t>
    </r>
    <r>
      <rPr>
        <sz val="11"/>
        <rFont val="宋体"/>
        <charset val="134"/>
      </rPr>
      <t>项</t>
    </r>
    <r>
      <rPr>
        <sz val="11"/>
        <rFont val="Times New Roman"/>
        <charset val="134"/>
      </rPr>
      <t xml:space="preserve">    </t>
    </r>
    <r>
      <rPr>
        <sz val="11"/>
        <rFont val="宋体"/>
        <charset val="134"/>
      </rPr>
      <t>目</t>
    </r>
  </si>
  <si>
    <r>
      <rPr>
        <sz val="11"/>
        <rFont val="Times New Roman"/>
        <charset val="134"/>
      </rPr>
      <t>2017</t>
    </r>
    <r>
      <rPr>
        <sz val="11"/>
        <rFont val="宋体"/>
        <charset val="134"/>
      </rPr>
      <t>年调整</t>
    </r>
    <r>
      <rPr>
        <sz val="11"/>
        <rFont val="Times New Roman"/>
        <charset val="134"/>
      </rPr>
      <t xml:space="preserve">     </t>
    </r>
    <r>
      <rPr>
        <sz val="11"/>
        <rFont val="宋体"/>
        <charset val="134"/>
      </rPr>
      <t>预算数</t>
    </r>
  </si>
  <si>
    <r>
      <rPr>
        <sz val="11"/>
        <rFont val="Times New Roman"/>
        <charset val="134"/>
      </rPr>
      <t>2017</t>
    </r>
    <r>
      <rPr>
        <sz val="11"/>
        <rFont val="宋体"/>
        <charset val="134"/>
      </rPr>
      <t>年完成数</t>
    </r>
  </si>
  <si>
    <r>
      <rPr>
        <sz val="11"/>
        <rFont val="宋体"/>
        <charset val="134"/>
      </rPr>
      <t>完成数比</t>
    </r>
    <r>
      <rPr>
        <sz val="11"/>
        <rFont val="Times New Roman"/>
        <charset val="134"/>
      </rPr>
      <t>2016</t>
    </r>
    <r>
      <rPr>
        <sz val="11"/>
        <rFont val="宋体"/>
        <charset val="134"/>
      </rPr>
      <t>年     增减</t>
    </r>
  </si>
  <si>
    <r>
      <rPr>
        <sz val="11"/>
        <rFont val="宋体"/>
        <charset val="134"/>
      </rPr>
      <t>备</t>
    </r>
    <r>
      <rPr>
        <sz val="11"/>
        <rFont val="Times New Roman"/>
        <charset val="134"/>
      </rPr>
      <t xml:space="preserve">           </t>
    </r>
    <r>
      <rPr>
        <sz val="11"/>
        <rFont val="宋体"/>
        <charset val="134"/>
      </rPr>
      <t>注</t>
    </r>
  </si>
  <si>
    <t>孝义市二○一七年政府性基金预算支出执行情况表</t>
  </si>
  <si>
    <t>表六</t>
  </si>
  <si>
    <r>
      <rPr>
        <sz val="11"/>
        <rFont val="宋体"/>
        <charset val="134"/>
      </rPr>
      <t>支</t>
    </r>
    <r>
      <rPr>
        <sz val="11"/>
        <rFont val="Times New Roman"/>
        <charset val="134"/>
      </rPr>
      <t xml:space="preserve">    </t>
    </r>
    <r>
      <rPr>
        <sz val="11"/>
        <rFont val="宋体"/>
        <charset val="134"/>
      </rPr>
      <t>出</t>
    </r>
    <r>
      <rPr>
        <sz val="11"/>
        <rFont val="Times New Roman"/>
        <charset val="134"/>
      </rPr>
      <t xml:space="preserve">    </t>
    </r>
    <r>
      <rPr>
        <sz val="11"/>
        <rFont val="宋体"/>
        <charset val="134"/>
      </rPr>
      <t>项</t>
    </r>
    <r>
      <rPr>
        <sz val="11"/>
        <rFont val="Times New Roman"/>
        <charset val="134"/>
      </rPr>
      <t xml:space="preserve">    </t>
    </r>
    <r>
      <rPr>
        <sz val="11"/>
        <rFont val="宋体"/>
        <charset val="134"/>
      </rPr>
      <t>目</t>
    </r>
  </si>
  <si>
    <r>
      <rPr>
        <sz val="11"/>
        <rFont val="Times New Roman"/>
        <charset val="134"/>
      </rPr>
      <t>2017</t>
    </r>
    <r>
      <rPr>
        <sz val="11"/>
        <rFont val="宋体"/>
        <charset val="134"/>
      </rPr>
      <t>年调整预算数</t>
    </r>
  </si>
  <si>
    <r>
      <rPr>
        <sz val="11"/>
        <rFont val="Times New Roman"/>
        <charset val="134"/>
      </rPr>
      <t>2017</t>
    </r>
    <r>
      <rPr>
        <sz val="11"/>
        <rFont val="宋体"/>
        <charset val="134"/>
      </rPr>
      <t>年执行数</t>
    </r>
  </si>
  <si>
    <r>
      <rPr>
        <sz val="11"/>
        <rFont val="宋体"/>
        <charset val="134"/>
      </rPr>
      <t>执行比</t>
    </r>
    <r>
      <rPr>
        <sz val="11"/>
        <rFont val="Times New Roman"/>
        <charset val="134"/>
      </rPr>
      <t>2016</t>
    </r>
    <r>
      <rPr>
        <sz val="11"/>
        <rFont val="宋体"/>
        <charset val="134"/>
      </rPr>
      <t>年增减</t>
    </r>
  </si>
  <si>
    <r>
      <rPr>
        <sz val="11"/>
        <rFont val="宋体"/>
        <charset val="134"/>
      </rPr>
      <t>备</t>
    </r>
    <r>
      <rPr>
        <sz val="11"/>
        <rFont val="Times New Roman"/>
        <charset val="134"/>
      </rPr>
      <t xml:space="preserve">   </t>
    </r>
    <r>
      <rPr>
        <sz val="11"/>
        <rFont val="宋体"/>
        <charset val="134"/>
      </rPr>
      <t>注</t>
    </r>
  </si>
  <si>
    <t xml:space="preserve">    国家电影事业发展专项资金及对应专项债务收入安排的支出</t>
  </si>
  <si>
    <t xml:space="preserve">       资助城市影院</t>
  </si>
  <si>
    <t xml:space="preserve">    大中型水库移民后期扶持基金支出</t>
  </si>
  <si>
    <r>
      <rPr>
        <sz val="11"/>
        <color indexed="8"/>
        <rFont val="Times New Roman"/>
        <charset val="134"/>
      </rPr>
      <t xml:space="preserve">            </t>
    </r>
    <r>
      <rPr>
        <sz val="11"/>
        <color indexed="8"/>
        <rFont val="宋体"/>
        <charset val="134"/>
      </rPr>
      <t>移民补助</t>
    </r>
  </si>
  <si>
    <r>
      <rPr>
        <sz val="11"/>
        <color indexed="8"/>
        <rFont val="Times New Roman"/>
        <charset val="134"/>
      </rPr>
      <t xml:space="preserve">            </t>
    </r>
    <r>
      <rPr>
        <sz val="11"/>
        <color indexed="8"/>
        <rFont val="宋体"/>
        <charset val="134"/>
      </rPr>
      <t>基础设施建设和经济发展</t>
    </r>
  </si>
  <si>
    <t xml:space="preserve">    小型水库移民扶助基金及对应专项债务收入安排的支出</t>
  </si>
  <si>
    <r>
      <rPr>
        <sz val="11"/>
        <color indexed="8"/>
        <rFont val="Times New Roman"/>
        <charset val="134"/>
      </rPr>
      <t xml:space="preserve">            </t>
    </r>
    <r>
      <rPr>
        <sz val="11"/>
        <color indexed="8"/>
        <rFont val="宋体"/>
        <charset val="134"/>
      </rPr>
      <t>其他小型水库移民扶助基金支出</t>
    </r>
  </si>
  <si>
    <t xml:space="preserve">    国有土地使用权出让收入及对应专项债务收入安排的支出</t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</si>
  <si>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征地和拆迁补偿支出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</si>
  <si>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城市建设支出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</si>
  <si>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补助被征地农民支出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</si>
  <si>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土地出让业务支出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</si>
  <si>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廉租住房支出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</si>
  <si>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棚户区改造支出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</si>
  <si>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支付破产或改制企业职工安置费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</si>
  <si>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公共租赁住房支出</t>
    </r>
  </si>
  <si>
    <r>
      <rPr>
        <sz val="11"/>
        <color indexed="8"/>
        <rFont val="Times New Roman"/>
        <charset val="134"/>
      </rPr>
      <t xml:space="preserve">            </t>
    </r>
    <r>
      <rPr>
        <sz val="11"/>
        <color indexed="8"/>
        <rFont val="宋体"/>
        <charset val="134"/>
      </rPr>
      <t>其他国有土地使用权出让收入安排的支出</t>
    </r>
  </si>
  <si>
    <t xml:space="preserve">    城市公用事业附加及对应专项债务收入安排的支出</t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</si>
  <si>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城市公共设施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</si>
  <si>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城市环境卫生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</si>
  <si>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其他城市公用事业附加安排的支出</t>
    </r>
  </si>
  <si>
    <t xml:space="preserve">    国有土地收益基金及对应专项债务收入安排的支出</t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</si>
  <si>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征地和拆迁补偿支出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</si>
  <si>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土地开发支出</t>
    </r>
    <r>
      <rPr>
        <sz val="11"/>
        <color indexed="8"/>
        <rFont val="Times New Roman"/>
        <charset val="134"/>
      </rPr>
      <t xml:space="preserve"> 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</si>
  <si>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其他国有土地收益基金支出</t>
    </r>
  </si>
  <si>
    <t xml:space="preserve">    农业土地开发资金及对应专项债务收入安排的支出</t>
  </si>
  <si>
    <t xml:space="preserve">    城市基础设施配套费及对应专项债务收入安排的支出</t>
  </si>
  <si>
    <t xml:space="preserve">        城市环境卫生</t>
  </si>
  <si>
    <t xml:space="preserve">    污水处理费及对应专项债务收入安排的支出</t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</si>
  <si>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污水处理设施建设和运营</t>
    </r>
  </si>
  <si>
    <t xml:space="preserve">    大中型水库库区基金及对应专项债务收入安排的支出</t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</si>
  <si>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其他大中型水库库区基金支出</t>
    </r>
  </si>
  <si>
    <t xml:space="preserve">    旅游发展基金支出</t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</si>
  <si>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地方旅游开发项目补助</t>
    </r>
  </si>
  <si>
    <t xml:space="preserve">    彩票公益金及对应专项债务收入安排的支出</t>
  </si>
  <si>
    <r>
      <rPr>
        <sz val="11"/>
        <rFont val="Times New Roman"/>
        <charset val="134"/>
      </rPr>
      <t xml:space="preserve">            </t>
    </r>
    <r>
      <rPr>
        <sz val="11"/>
        <rFont val="宋体"/>
        <charset val="134"/>
      </rPr>
      <t>用于社会福利的彩票公益金支出</t>
    </r>
  </si>
  <si>
    <r>
      <rPr>
        <sz val="11"/>
        <rFont val="Times New Roman"/>
        <charset val="134"/>
      </rPr>
      <t xml:space="preserve">            </t>
    </r>
    <r>
      <rPr>
        <sz val="11"/>
        <rFont val="宋体"/>
        <charset val="134"/>
      </rPr>
      <t>用于体育事业的彩票公益金支出</t>
    </r>
  </si>
  <si>
    <r>
      <rPr>
        <sz val="11"/>
        <rFont val="Times New Roman"/>
        <charset val="134"/>
      </rPr>
      <t xml:space="preserve">            </t>
    </r>
    <r>
      <rPr>
        <sz val="11"/>
        <rFont val="宋体"/>
        <charset val="134"/>
      </rPr>
      <t>用于教育事业的彩票公益金支出</t>
    </r>
  </si>
  <si>
    <r>
      <rPr>
        <sz val="11"/>
        <rFont val="Times New Roman"/>
        <charset val="134"/>
      </rPr>
      <t xml:space="preserve">            </t>
    </r>
    <r>
      <rPr>
        <sz val="11"/>
        <rFont val="宋体"/>
        <charset val="134"/>
      </rPr>
      <t>用于残疾人事业的彩票公益金支出</t>
    </r>
  </si>
  <si>
    <r>
      <rPr>
        <sz val="11"/>
        <rFont val="Times New Roman"/>
        <charset val="134"/>
      </rPr>
      <t xml:space="preserve">            </t>
    </r>
    <r>
      <rPr>
        <sz val="11"/>
        <rFont val="宋体"/>
        <charset val="134"/>
      </rPr>
      <t>用于文化事业的彩票公益金支出</t>
    </r>
  </si>
  <si>
    <r>
      <rPr>
        <sz val="11"/>
        <rFont val="Times New Roman"/>
        <charset val="134"/>
      </rPr>
      <t xml:space="preserve">            </t>
    </r>
    <r>
      <rPr>
        <sz val="11"/>
        <rFont val="宋体"/>
        <charset val="134"/>
      </rPr>
      <t>用于城乡医疗救助的彩票公益金支出</t>
    </r>
  </si>
  <si>
    <r>
      <rPr>
        <sz val="11"/>
        <rFont val="Times New Roman"/>
        <charset val="134"/>
      </rPr>
      <t xml:space="preserve">            </t>
    </r>
    <r>
      <rPr>
        <sz val="11"/>
        <rFont val="宋体"/>
        <charset val="134"/>
      </rPr>
      <t>用于其他社会公益事业的彩票公益金支出</t>
    </r>
  </si>
  <si>
    <t xml:space="preserve">    其他政府性基金及对应专项债务收入安排的支出</t>
  </si>
  <si>
    <r>
      <rPr>
        <sz val="11"/>
        <color indexed="8"/>
        <rFont val="Times New Roman"/>
        <charset val="134"/>
      </rPr>
      <t xml:space="preserve">            </t>
    </r>
    <r>
      <rPr>
        <sz val="11"/>
        <color indexed="8"/>
        <rFont val="宋体"/>
        <charset val="134"/>
      </rPr>
      <t>其他政府性基金支出</t>
    </r>
  </si>
  <si>
    <t xml:space="preserve">       国有土地使用权出让金债务付息支出</t>
  </si>
  <si>
    <t>说明：2017年执行数包括年初预算、上年结转、上级专项补助等。</t>
  </si>
  <si>
    <t>孝义市二○一七年社会保险基金预算收支执行情况表</t>
  </si>
  <si>
    <t>表七</t>
  </si>
  <si>
    <t>项   目</t>
  </si>
  <si>
    <t>2017年收入数</t>
  </si>
  <si>
    <t>2017年支出数</t>
  </si>
  <si>
    <t>2017年收支结余</t>
  </si>
  <si>
    <t>备注</t>
  </si>
  <si>
    <t>预算数</t>
  </si>
  <si>
    <t>执行数</t>
  </si>
  <si>
    <t>执行为预算的</t>
  </si>
  <si>
    <t>1、企业职工基本养老保险基金</t>
  </si>
  <si>
    <t>当年执行数</t>
  </si>
  <si>
    <t>动用列年结余</t>
  </si>
  <si>
    <t>2、机关事业单位基本养老保险基金</t>
  </si>
  <si>
    <t>3、城乡居民基本养老保险基金</t>
  </si>
  <si>
    <t>4、职工基本医疗保险基金</t>
  </si>
  <si>
    <t>5、新型农村合作医疗基金</t>
  </si>
  <si>
    <t>6、居民基本医疗保险基金</t>
  </si>
  <si>
    <t>7、工伤保险基金</t>
  </si>
  <si>
    <t>8、失业保险基金</t>
  </si>
  <si>
    <t>9、生育保险基金</t>
  </si>
  <si>
    <t>合   计</t>
  </si>
  <si>
    <t>孝义市二○一七年国有资本经营预算收支执行情况表</t>
  </si>
  <si>
    <t>表八</t>
  </si>
  <si>
    <t>项目</t>
  </si>
  <si>
    <t>2017年预算数</t>
  </si>
  <si>
    <t>执行为预算的%</t>
  </si>
  <si>
    <t>执行为2016年决算的%</t>
  </si>
  <si>
    <t>收入合计</t>
  </si>
  <si>
    <t>一、利润收入</t>
  </si>
  <si>
    <t>二、股利、股息收入</t>
  </si>
  <si>
    <t>三、产权转让收入</t>
  </si>
  <si>
    <t>四、清算收入</t>
  </si>
  <si>
    <t>五、其他国有资本经营预算收入</t>
  </si>
  <si>
    <t>支出合计</t>
  </si>
  <si>
    <t>一、教育</t>
  </si>
  <si>
    <t>二、科学技术</t>
  </si>
  <si>
    <t>三、文化体育与传媒</t>
  </si>
  <si>
    <t>四、社会保障和就业</t>
  </si>
  <si>
    <t>五、节能环保</t>
  </si>
  <si>
    <t>六、城乡社区事务</t>
  </si>
  <si>
    <t>七、农林水事务</t>
  </si>
  <si>
    <t>八、交通运输</t>
  </si>
  <si>
    <t>九、资源勘探电力信息等</t>
  </si>
  <si>
    <t>十、商业服务业等</t>
  </si>
  <si>
    <t>十一、其他支出</t>
  </si>
  <si>
    <t>孝义市二○一七年一般公共预算基本支出分类经济科目</t>
  </si>
  <si>
    <t>表九</t>
  </si>
  <si>
    <t>经济科目名称</t>
  </si>
  <si>
    <t>决算数</t>
  </si>
  <si>
    <t>合 计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</si>
  <si>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</si>
  <si>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</si>
  <si>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</si>
  <si>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</si>
  <si>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其他社会保障缴费</t>
  </si>
  <si>
    <t xml:space="preserve">    伙食补助费</t>
  </si>
  <si>
    <t xml:space="preserve">    绩效工资</t>
  </si>
  <si>
    <t xml:space="preserve">    机关事业单位基本养老保险缴费</t>
  </si>
  <si>
    <t xml:space="preserve">    职业年金缴费</t>
  </si>
  <si>
    <t xml:space="preserve">    其他工资福利支出</t>
  </si>
  <si>
    <t>二、商品和服务支出</t>
  </si>
  <si>
    <t xml:space="preserve">    办公费</t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</si>
  <si>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</si>
  <si>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</si>
  <si>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</si>
  <si>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</si>
  <si>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</si>
  <si>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</si>
  <si>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</t>
  </si>
  <si>
    <t xml:space="preserve">    物业管理费</t>
  </si>
  <si>
    <t xml:space="preserve">    差旅费</t>
  </si>
  <si>
    <t xml:space="preserve">    维修(护)费</t>
  </si>
  <si>
    <t xml:space="preserve">    租赁费</t>
  </si>
  <si>
    <t xml:space="preserve">    会议费</t>
  </si>
  <si>
    <t xml:space="preserve">    培训费</t>
  </si>
  <si>
    <t xml:space="preserve">    公务接待费</t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</si>
  <si>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</si>
  <si>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</si>
  <si>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</si>
  <si>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</si>
  <si>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</si>
  <si>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</si>
  <si>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</si>
  <si>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</si>
  <si>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</si>
  <si>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</si>
  <si>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</si>
  <si>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</si>
  <si>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</si>
  <si>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</si>
  <si>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t xml:space="preserve">    抚恤金</t>
  </si>
  <si>
    <t xml:space="preserve">    生活补助</t>
  </si>
  <si>
    <t xml:space="preserve">    救济费</t>
  </si>
  <si>
    <t xml:space="preserve">    医疗费</t>
  </si>
  <si>
    <t xml:space="preserve">    助学金</t>
  </si>
  <si>
    <t xml:space="preserve">    奖励金</t>
  </si>
  <si>
    <t xml:space="preserve">    生产补贴</t>
  </si>
  <si>
    <t xml:space="preserve">    住房公积金</t>
  </si>
  <si>
    <t xml:space="preserve">    购房补贴</t>
  </si>
  <si>
    <t xml:space="preserve">    采暖补贴</t>
  </si>
  <si>
    <t xml:space="preserve">    其他对个人和家庭的补助支出</t>
  </si>
  <si>
    <t>四、对企事业单位的补贴</t>
  </si>
  <si>
    <t xml:space="preserve">    企业政策性补贴</t>
  </si>
  <si>
    <t xml:space="preserve">    事业单位补贴</t>
  </si>
  <si>
    <t xml:space="preserve">    其他对企事业单位的补贴</t>
  </si>
  <si>
    <t>五、其他资本性支出</t>
  </si>
  <si>
    <t xml:space="preserve">    房屋建筑物购建</t>
  </si>
  <si>
    <t xml:space="preserve">    专用设备购置</t>
  </si>
  <si>
    <t xml:space="preserve">    基础设施建设</t>
  </si>
  <si>
    <t xml:space="preserve">    物资储备</t>
  </si>
  <si>
    <t xml:space="preserve">    其他交通工具购置</t>
  </si>
  <si>
    <t>孝义市二○一七年专项转移支付项目情况表</t>
  </si>
  <si>
    <t>表十</t>
  </si>
  <si>
    <t>下达金额</t>
  </si>
  <si>
    <t xml:space="preserve">      人大代表经费</t>
  </si>
  <si>
    <t xml:space="preserve">      补助全省经济社会发展审计经费</t>
  </si>
  <si>
    <t xml:space="preserve">      中央财政2016、2017年自主择业军队转业干部管理</t>
  </si>
  <si>
    <t xml:space="preserve">      国家级服务业标准化试点奖励经费</t>
  </si>
  <si>
    <t xml:space="preserve">      关于提前下达2017年省级寺观教堂维修补助经费指</t>
  </si>
  <si>
    <t xml:space="preserve">      妇女儿童工作省级资金—宣传教育项目（女性文化</t>
  </si>
  <si>
    <t xml:space="preserve">      妇女儿童工作省级资金—基层组织建设（基层妇联</t>
  </si>
  <si>
    <t xml:space="preserve">      提前下达2017年困难职工帮扶省级配套资金</t>
  </si>
  <si>
    <t xml:space="preserve">      预拨2017年困难职工帮扶省级配套资金</t>
  </si>
  <si>
    <t xml:space="preserve">      关于提前下达2017年度非公党建工作省级专项经费</t>
  </si>
  <si>
    <t xml:space="preserve">      关于下达2016年度农村（社区）党员教育培训省级</t>
  </si>
  <si>
    <t xml:space="preserve">      农村基层组织工作经费(含离任两委主干生活补贴</t>
  </si>
  <si>
    <t xml:space="preserve">      全市农村“两委”主干培训市级补助经费</t>
  </si>
  <si>
    <t xml:space="preserve">      2016年度“五个好”乡镇党委、“五个好”村党组</t>
  </si>
  <si>
    <t xml:space="preserve">      2016年党员教育培训市级配套资金</t>
  </si>
  <si>
    <t xml:space="preserve">      下达乡镇（街道）运转经费</t>
  </si>
  <si>
    <t xml:space="preserve">      乡镇干部周转房建设经费</t>
  </si>
  <si>
    <t xml:space="preserve">      非公经济组织和社会组织联合组建党组织工作经费</t>
  </si>
  <si>
    <t>二、公共安全支出</t>
  </si>
  <si>
    <t xml:space="preserve">      中央禁毒补助专款</t>
  </si>
  <si>
    <t xml:space="preserve">      2017年公安交通管理省级补助资金</t>
  </si>
  <si>
    <t xml:space="preserve">      提前下达2017年公安交通管理省级补助资金—2017</t>
  </si>
  <si>
    <t xml:space="preserve">      提前下达2017年公安交通管理省级补助资金—专项</t>
  </si>
  <si>
    <t xml:space="preserve">      社会治安综合治理先进奖励金</t>
  </si>
  <si>
    <t xml:space="preserve">      全省省级法院诉讼费统筹资金-业务装备</t>
  </si>
  <si>
    <t xml:space="preserve">      全省省级法院诉讼费统筹资金-基础设施</t>
  </si>
  <si>
    <t>三、教育支出</t>
  </si>
  <si>
    <t xml:space="preserve">      17年国家助学贷款市县奖补资金</t>
  </si>
  <si>
    <t xml:space="preserve">      下达17年扩大学前教育资源中央奖补资金的通知</t>
  </si>
  <si>
    <t xml:space="preserve">      关于提前下达17年教育、文化民生政策市级配套资</t>
  </si>
  <si>
    <t xml:space="preserve">      关于提前下达17年学前教育幼儿资助中央资金</t>
  </si>
  <si>
    <t xml:space="preserve">      关于提前17年学前教育幼儿资助省级资金</t>
  </si>
  <si>
    <t xml:space="preserve">      农村幼儿园建设省级专项资金预算</t>
  </si>
  <si>
    <t xml:space="preserve">      下达17年扩大学前教育资源中央奖补资金</t>
  </si>
  <si>
    <t xml:space="preserve">      下达17年学前教育幼儿资助中央专项经费</t>
  </si>
  <si>
    <t xml:space="preserve">      下达17年学前教育幼儿资助省级专项经费的通知</t>
  </si>
  <si>
    <t xml:space="preserve">      下达17年学期教育幼儿资助市级配套资金的通知</t>
  </si>
  <si>
    <t xml:space="preserve">      提前下达17年高中助学金中央资金的通知</t>
  </si>
  <si>
    <t xml:space="preserve">      关于提前下达17年普通高中助学金中央资金</t>
  </si>
  <si>
    <t xml:space="preserve">      关于提前下达17年普通高中免学杂费中央资金</t>
  </si>
  <si>
    <t xml:space="preserve">      17年普通高中免学杂费中央补助经费</t>
  </si>
  <si>
    <t xml:space="preserve">      17年普通高中免学杂费省级补助经费</t>
  </si>
  <si>
    <t xml:space="preserve">      中央中等职业教育国家助学金</t>
  </si>
  <si>
    <t xml:space="preserve">      关于提前下达17年中职免学费中央补助资金</t>
  </si>
  <si>
    <t xml:space="preserve">      关于提前下达17年中职免学费省级补助资金</t>
  </si>
  <si>
    <t xml:space="preserve">      17年现代职业教育质量提升计划中央专项资金</t>
  </si>
  <si>
    <t xml:space="preserve">      17年中职免学费（第二批）中央资金</t>
  </si>
  <si>
    <t xml:space="preserve">      17年中职免学费（第二批）省级资金</t>
  </si>
  <si>
    <t xml:space="preserve">      17年中职助学金（第二批）中央资金</t>
  </si>
  <si>
    <t xml:space="preserve">      中职高职建档立卡贫困家庭生活费补助</t>
  </si>
  <si>
    <t xml:space="preserve">      关于提前下达2017年省级农村财会人员培训经费</t>
  </si>
  <si>
    <t xml:space="preserve">      2017年农村财会人员市级配套培训经费</t>
  </si>
  <si>
    <t xml:space="preserve">      关于下达2017年特殊教育学校改善办学条件省级经</t>
  </si>
  <si>
    <t xml:space="preserve">      2017年中小学幼儿园教师培训经费（全员培训）</t>
  </si>
  <si>
    <t xml:space="preserve">      17年教育专项奖励经费的通知</t>
  </si>
  <si>
    <t>四、科学技术支出</t>
  </si>
  <si>
    <t xml:space="preserve">      2017年市级科技研发资金</t>
  </si>
  <si>
    <t>五、文化体育与传媒支出</t>
  </si>
  <si>
    <t xml:space="preserve">      17年国家非物质文化遗产保护中央专项资金的通知</t>
  </si>
  <si>
    <t xml:space="preserve">      关于提前下达17年省级非物质文化遗产保护专项资</t>
  </si>
  <si>
    <t xml:space="preserve">      2017年国家文物保护专项资金（第二批）</t>
  </si>
  <si>
    <t xml:space="preserve">      小垣村西庙维修经费补助</t>
  </si>
  <si>
    <t xml:space="preserve">      关于提前下达2017年乡镇（公社）老放映员生活补</t>
  </si>
  <si>
    <t xml:space="preserve">      关于下达2017年中央补助地方公共文化服务体系建</t>
  </si>
  <si>
    <t xml:space="preserve">      下达无线数字化覆盖覆盖工程补助资金的通知</t>
  </si>
  <si>
    <t xml:space="preserve">      调整2017年中央补助广播电视节目无线覆盖数字运</t>
  </si>
  <si>
    <t xml:space="preserve">      17年乡镇老放映员生活补贴市级配套资金的通知</t>
  </si>
  <si>
    <t xml:space="preserve">      关于提前下达2017年度省级文化事业建设费的通知</t>
  </si>
  <si>
    <t xml:space="preserve">      关于提前下达2017年文化产业专项省级资金的通知</t>
  </si>
  <si>
    <t xml:space="preserve">      公共文化服务体系中央补助</t>
  </si>
  <si>
    <t xml:space="preserve">      公共文化服务体系省级资金</t>
  </si>
  <si>
    <t xml:space="preserve">      关于提前下达2017年中央补助地方公共文化服务体</t>
  </si>
  <si>
    <t xml:space="preserve">      农村有寄宿制学生的中小学校电影放映省级补贴</t>
  </si>
  <si>
    <t xml:space="preserve">      2017年中央补助地方公共文化服务体系建设专项资</t>
  </si>
  <si>
    <t>六、社会保障和就业支出</t>
  </si>
  <si>
    <t xml:space="preserve">      2017年市级社区居委会配套资金</t>
  </si>
  <si>
    <t xml:space="preserve">      提前下达中央财政2017年就业专项资金</t>
  </si>
  <si>
    <t xml:space="preserve">      提前下达省级财政2017年政府购买基层公共服务岗</t>
  </si>
  <si>
    <t xml:space="preserve">      2017年中央财政就业补助资金</t>
  </si>
  <si>
    <t xml:space="preserve">      提前下达2017年老党员生活补助省级资金</t>
  </si>
  <si>
    <t xml:space="preserve">      提前下达中央财政2017年老党员生活补助资金</t>
  </si>
  <si>
    <t xml:space="preserve">      提前下达中央财政2017年优抚对象抚恤补助</t>
  </si>
  <si>
    <t xml:space="preserve">      提前下达2017年优抚对象抚恤补助省级资金</t>
  </si>
  <si>
    <t xml:space="preserve">      2017年优抚对象抚恤补助资金</t>
  </si>
  <si>
    <t xml:space="preserve">      2017年中央财政优抚对象抚恤补助资金</t>
  </si>
  <si>
    <t xml:space="preserve">      2017年省级优抚对象抚恤补助资金</t>
  </si>
  <si>
    <t xml:space="preserve">      2017年中央财政老党员生活补贴</t>
  </si>
  <si>
    <t xml:space="preserve">      2017年省级财政老党员生活补贴资金</t>
  </si>
  <si>
    <t xml:space="preserve">      提前下达市级财政2017年抚恤补助资金</t>
  </si>
  <si>
    <t xml:space="preserve">      提前下达市级财政2017年中华人民共和国成立前老党员生活补助资</t>
  </si>
  <si>
    <t xml:space="preserve">      2017年市级老党员生活补贴资金</t>
  </si>
  <si>
    <t xml:space="preserve">      2017年市级优抚对象抚恤补助资金</t>
  </si>
  <si>
    <t xml:space="preserve">      提前下达省级财政2017年自主就业退役士兵一次性</t>
  </si>
  <si>
    <t xml:space="preserve">      提前下达市级2017年自主退役士兵一次性经济补助</t>
  </si>
  <si>
    <t xml:space="preserve">      2017年市级自主退役士兵一次性经济补助资金</t>
  </si>
  <si>
    <t xml:space="preserve">      2017年退役士兵安置补助资金（第三批）</t>
  </si>
  <si>
    <t xml:space="preserve">      提前下达中央财政2017年退役士兵安置补助</t>
  </si>
  <si>
    <t xml:space="preserve">      2017年中央财政军队离休干部人员经费</t>
  </si>
  <si>
    <t xml:space="preserve">      2017年中央财政军队离休干部管理机构经费</t>
  </si>
  <si>
    <t xml:space="preserve">      提前下达中央财政2017年孤儿基本生活保障补助</t>
  </si>
  <si>
    <t xml:space="preserve">      提前下达2017年孤儿基本生活保障省级资金</t>
  </si>
  <si>
    <t xml:space="preserve">      2017年省级财政孤儿生活补助资金</t>
  </si>
  <si>
    <t xml:space="preserve">      提前下达市级财政2017年孤儿基本生活保障补助</t>
  </si>
  <si>
    <t xml:space="preserve">      2017年市级配套孤儿生活补助</t>
  </si>
  <si>
    <t xml:space="preserve">      2017年省级补助社会养老服务体系建设经费</t>
  </si>
  <si>
    <t xml:space="preserve">      2017年社会服务兜底工程中央基建投资预算</t>
  </si>
  <si>
    <t xml:space="preserve">      提前下达中央财政2017年残疾人事业补助资金</t>
  </si>
  <si>
    <t xml:space="preserve">      提前下达2017年省级财政康复经费</t>
  </si>
  <si>
    <t xml:space="preserve">      2017年中央财政残疾人康复补助</t>
  </si>
  <si>
    <t xml:space="preserve">      提前下达中央财政2017年农村贫困残疾人实用技术</t>
  </si>
  <si>
    <t xml:space="preserve">      2017年中央财政残疾人事业发展补助资金</t>
  </si>
  <si>
    <t xml:space="preserve">      提前下达2017年省级财政重度残疾人护理补贴</t>
  </si>
  <si>
    <t xml:space="preserve">      2017年省级财政重度残疾人护理补贴</t>
  </si>
  <si>
    <t xml:space="preserve">      提前下达省级财政2017年困难残疾人生活补贴</t>
  </si>
  <si>
    <t xml:space="preserve">      提前下达中央财政2017年智力精神和重度肢体残疾</t>
  </si>
  <si>
    <t xml:space="preserve">      提前下达中央财政2017年青壮年扫盲培训补助</t>
  </si>
  <si>
    <t xml:space="preserve">      提前下达2017年省级财政农村基层党组织助残扶贫</t>
  </si>
  <si>
    <t xml:space="preserve">      提前下达省级财政2017年农村贫困残疾人实用技术</t>
  </si>
  <si>
    <t xml:space="preserve">      2017年省级财政困难群众生活救助补贴资金（第三</t>
  </si>
  <si>
    <t xml:space="preserve">      2017年中央自然灾害生活补助资金</t>
  </si>
  <si>
    <t xml:space="preserve">      2017年省级自然灾害生活补助资金</t>
  </si>
  <si>
    <t xml:space="preserve">      2017年市级自然灾害生活补助资金</t>
  </si>
  <si>
    <t xml:space="preserve">      提前下达2017年流浪乞讨人员救助中央资金</t>
  </si>
  <si>
    <t xml:space="preserve">      2017年市级农村五保户供养补助资金</t>
  </si>
  <si>
    <t xml:space="preserve">      提前下达中央财政2017年困难群众生活救助补助</t>
  </si>
  <si>
    <t xml:space="preserve">      提前下达2017年困难群众生活救助省级资金</t>
  </si>
  <si>
    <t xml:space="preserve">      2017年中央困难群众生活救助补助资金</t>
  </si>
  <si>
    <t xml:space="preserve">      2017年省级困难群众生活救助补助资金</t>
  </si>
  <si>
    <t xml:space="preserve">      提前下达市级财政2017年困难群众生活救助补助资</t>
  </si>
  <si>
    <t xml:space="preserve">      2017年市级困难群众生活救助补助资金</t>
  </si>
  <si>
    <t xml:space="preserve">      市直国有企业中华人民共和国成立前参加工作退休老工人津补贴、</t>
  </si>
  <si>
    <t>七、医疗卫生与计划生育支出</t>
  </si>
  <si>
    <t xml:space="preserve">      提前下达中央财政2017年公立医院改革补助</t>
  </si>
  <si>
    <t xml:space="preserve">      2017年中央财政公立医院改革补助资金（第二批）</t>
  </si>
  <si>
    <t xml:space="preserve">      2017年省级财政支持基层医疗卫生体制改革专项补</t>
  </si>
  <si>
    <t xml:space="preserve">      2017年市级村卫生室运行费用</t>
  </si>
  <si>
    <t xml:space="preserve">      提前下达中央补财政2017年基本公共卫生服务补助</t>
  </si>
  <si>
    <t xml:space="preserve">      提前下达2017年基本公共卫生服务省级补助</t>
  </si>
  <si>
    <t xml:space="preserve">      2017年中央公共卫生服务补助</t>
  </si>
  <si>
    <t xml:space="preserve">      2017年省级基本公共卫生服务补助（第二批）</t>
  </si>
  <si>
    <t xml:space="preserve">      提前下达市级财政2017年基本公共卫生服务补助</t>
  </si>
  <si>
    <t xml:space="preserve">      2017年中央基本公共卫生服务补助资金</t>
  </si>
  <si>
    <t xml:space="preserve">      2017年市级基本公共卫生服务补助资金</t>
  </si>
  <si>
    <t xml:space="preserve">      提前下达省级财政2017年重大公共卫生服务两癌检</t>
  </si>
  <si>
    <t xml:space="preserve">      提前下达中央财政2017年重大公共卫生服务补助</t>
  </si>
  <si>
    <t xml:space="preserve">      提前下达中央财政2017年重大公共卫生食品安全补</t>
  </si>
  <si>
    <t xml:space="preserve">      提前下达中央财政2017年支持重大公共卫生服务计</t>
  </si>
  <si>
    <t xml:space="preserve">      提前下达省级财政2017年支持重大公共卫生服务补</t>
  </si>
  <si>
    <t xml:space="preserve">      提前下达2017年中央支持重大公共卫生服务补助（</t>
  </si>
  <si>
    <t xml:space="preserve">      2017年中央支持重大公共卫生服务项目补助资金</t>
  </si>
  <si>
    <t xml:space="preserve">      2017年中央支持重大公共卫生服务补助资金</t>
  </si>
  <si>
    <t xml:space="preserve">      提前下达中央财政2017年支持重大公共卫生服务补</t>
  </si>
  <si>
    <t xml:space="preserve">      2017年中央财政重大公共卫生服务补助（二）</t>
  </si>
  <si>
    <t xml:space="preserve">      2017年中央支持重大公共卫生项目补助资金</t>
  </si>
  <si>
    <t xml:space="preserve">      2017年省级补助城乡怀孕妇女免费产前筛查与产前</t>
  </si>
  <si>
    <t xml:space="preserve">      提前下达中央财政2017年中医药部门公共卫生补助</t>
  </si>
  <si>
    <t xml:space="preserve">      提前下达2017年中医药部门公共卫生省级资金</t>
  </si>
  <si>
    <t xml:space="preserve">      2017年中央财政计划生育服务补助资金</t>
  </si>
  <si>
    <t xml:space="preserve">      提前下达市级财政2017年避孕节育免费专项补助</t>
  </si>
  <si>
    <t xml:space="preserve">      提前下达中央财政2017年计划生育补助</t>
  </si>
  <si>
    <t xml:space="preserve">      提前下达2017年计划生育补助省级资金</t>
  </si>
  <si>
    <t xml:space="preserve">      提前下达中央财政2017年计划生育服务国家两项补</t>
  </si>
  <si>
    <t xml:space="preserve">      提前下达省级财政2017年计划生育服务国家两项补</t>
  </si>
  <si>
    <t xml:space="preserve">      提前下达省级财政2017年计划生育服务补助</t>
  </si>
  <si>
    <t xml:space="preserve">      2017年省级人口计划生育目标责任制开合兑现奖</t>
  </si>
  <si>
    <t xml:space="preserve">      提前下达市级财政2017年村级计生服务员报酬补助</t>
  </si>
  <si>
    <t xml:space="preserve">      提前下达市级财政2017年计划生育家庭奖励扶助资</t>
  </si>
  <si>
    <t xml:space="preserve">      2017年市级村级计生员报酬补助资金</t>
  </si>
  <si>
    <t xml:space="preserve">      2017年市级计划生育家庭奖励扶助资金</t>
  </si>
  <si>
    <t xml:space="preserve">      2017年市级生育关怀等市级计生专项经费</t>
  </si>
  <si>
    <t xml:space="preserve">      食品安全城市创建奖补经费</t>
  </si>
  <si>
    <t xml:space="preserve">      药监系统县级食品快速检验车配备项目中央基建</t>
  </si>
  <si>
    <t xml:space="preserve">      提前下达2017年中央财政食品药品安全监管补助</t>
  </si>
  <si>
    <t xml:space="preserve">      提前下达中央财政2017年公共卫生食品药品安全监</t>
  </si>
  <si>
    <t xml:space="preserve">      央财政2017年城乡医疗救助补助</t>
  </si>
  <si>
    <t xml:space="preserve">      城乡医疗救助省级补助</t>
  </si>
  <si>
    <t xml:space="preserve">      2017年中央财政城乡医疗救助补助资金</t>
  </si>
  <si>
    <t xml:space="preserve">      2017年省级城乡医疗救助补助资金</t>
  </si>
  <si>
    <t xml:space="preserve">      提前下达市级财政2017年城乡医疗救助补助</t>
  </si>
  <si>
    <t xml:space="preserve">      2017年市级城乡医疗救助补助资金</t>
  </si>
  <si>
    <t xml:space="preserve">      提前下达中央财政2017年优抚对象医疗补助资金</t>
  </si>
  <si>
    <t xml:space="preserve">      优抚对象医疗补助省级资金</t>
  </si>
  <si>
    <t xml:space="preserve">      2017年优抚对象医疗补助资金</t>
  </si>
  <si>
    <t xml:space="preserve">      2017年省级财政优抚对象医疗补助</t>
  </si>
  <si>
    <t xml:space="preserve">      提前下达中央财政2017年基本药物制度专项资金</t>
  </si>
  <si>
    <t xml:space="preserve">      提前下达市级财政2017年基本药物制度专项资金</t>
  </si>
  <si>
    <t xml:space="preserve">      2017年市级基本药物制度专项补助</t>
  </si>
  <si>
    <t>八、节能环保支出</t>
  </si>
  <si>
    <t xml:space="preserve">      中央资金下达2017年第二批中央大气污染防治专项</t>
  </si>
  <si>
    <t xml:space="preserve">      中央资金下达2017年中央和省级土壤污染防治专项</t>
  </si>
  <si>
    <t xml:space="preserve">      中央资金下达2017年中央农村环境整治资金</t>
  </si>
  <si>
    <t xml:space="preserve">      提前下达2017年中央财政林业生态保护恢复资金（</t>
  </si>
  <si>
    <t xml:space="preserve">      第二批林业生态保护恢复资金</t>
  </si>
  <si>
    <t xml:space="preserve">      天然林资源保护二期工程中央基建</t>
  </si>
  <si>
    <t xml:space="preserve">      2017年退耕还林还草工程中央基建投资预算</t>
  </si>
  <si>
    <t xml:space="preserve">      2017年清洁发展委托贷款贴息省级资金</t>
  </si>
  <si>
    <t xml:space="preserve">      第二批清洁发展委托贷款贴息资金</t>
  </si>
  <si>
    <t xml:space="preserve">      中央资金下达既有居住建筑节能改造中央财政补助</t>
  </si>
  <si>
    <t xml:space="preserve">      市级资金下达2017年省控污染源自动监控运行维护</t>
  </si>
  <si>
    <t xml:space="preserve">      市级资金下达2017年冬季清洁取暖市级补助资金</t>
  </si>
  <si>
    <t>九、城乡社区支出</t>
  </si>
  <si>
    <t xml:space="preserve">      省级资金下达2017年住房城乡建设规划及以奖代补</t>
  </si>
  <si>
    <t xml:space="preserve">      2017年乡村清洁工程市级配套补助资金</t>
  </si>
  <si>
    <t>十、农林水支出</t>
  </si>
  <si>
    <t xml:space="preserve">      提前下达2017年省级农业第二批专项转移支付</t>
  </si>
  <si>
    <t xml:space="preserve">      农业生产发展资金</t>
  </si>
  <si>
    <t xml:space="preserve">      设施农业出口基地建设</t>
  </si>
  <si>
    <t xml:space="preserve">      新型职业农民培育</t>
  </si>
  <si>
    <t xml:space="preserve">      中央财政动物防疫补助</t>
  </si>
  <si>
    <t xml:space="preserve">      动物防疫省级配套经费</t>
  </si>
  <si>
    <t xml:space="preserve">      农业生产救灾资金</t>
  </si>
  <si>
    <t xml:space="preserve">      农作物病虫害监测</t>
  </si>
  <si>
    <t xml:space="preserve">      中央财政农业生产救灾资金</t>
  </si>
  <si>
    <t xml:space="preserve">      屠宰环节病害猪无害化处理资金</t>
  </si>
  <si>
    <t xml:space="preserve">      农村土地确权登记颁证市级补助</t>
  </si>
  <si>
    <t xml:space="preserve">      全国第三次农业普查经费—“两员”补助</t>
  </si>
  <si>
    <t xml:space="preserve">      农业支持保护补贴——中央资金</t>
  </si>
  <si>
    <t xml:space="preserve">      第一批农业支持保护补贴（省级资金）</t>
  </si>
  <si>
    <t xml:space="preserve">      中央财政农机购置补贴</t>
  </si>
  <si>
    <t xml:space="preserve">      第二批农业支持保护补贴中央资金</t>
  </si>
  <si>
    <t xml:space="preserve">      调整吕财农（2017）10号、21号下达的农业支持保</t>
  </si>
  <si>
    <t xml:space="preserve">      易地移民搬迁村土地流转奖补</t>
  </si>
  <si>
    <t xml:space="preserve">      提前下达2017年省级农业第一批专项转移支付</t>
  </si>
  <si>
    <t xml:space="preserve">      农民合作社及家庭农场奖补</t>
  </si>
  <si>
    <t xml:space="preserve">      畜禽粪污整治资金</t>
  </si>
  <si>
    <t xml:space="preserve">      农民合作社示范项目</t>
  </si>
  <si>
    <t xml:space="preserve">      地理标志农产品体系建设</t>
  </si>
  <si>
    <t xml:space="preserve">      农村集体三资管理规划建设</t>
  </si>
  <si>
    <t xml:space="preserve">      农业产业龙头企业贷款贴息</t>
  </si>
  <si>
    <t xml:space="preserve">      特色农业产业扶贫项目资金</t>
  </si>
  <si>
    <t xml:space="preserve">      农产品电商补助资金</t>
  </si>
  <si>
    <t xml:space="preserve">      农民专业合作社市级补助</t>
  </si>
  <si>
    <t xml:space="preserve">      第二批特色农业产业种植、养殖补助</t>
  </si>
  <si>
    <t xml:space="preserve">      农业产业扶贫生猪无害化处理</t>
  </si>
  <si>
    <t xml:space="preserve">      特色农业产业扶贫资金</t>
  </si>
  <si>
    <t xml:space="preserve">      强农惠农富农政策补贴</t>
  </si>
  <si>
    <t xml:space="preserve">      专项资金</t>
  </si>
  <si>
    <t xml:space="preserve">      特色农产业扶贫资金</t>
  </si>
  <si>
    <t xml:space="preserve">      农业资源及生态保护补助</t>
  </si>
  <si>
    <t xml:space="preserve">      下达大学生村官干部生活补助经费</t>
  </si>
  <si>
    <t xml:space="preserve">      农村集体产权制度改革试点补助</t>
  </si>
  <si>
    <t xml:space="preserve">      提前下达2017年省级农机第一批专项转移支付</t>
  </si>
  <si>
    <t xml:space="preserve">      农村土地经营权确权登记颁证中央补助</t>
  </si>
  <si>
    <t xml:space="preserve">      2017年农村土地承包经营权确权登记资金</t>
  </si>
  <si>
    <t xml:space="preserve">      提前下达2017年省级林业第一批专项转移支付</t>
  </si>
  <si>
    <t xml:space="preserve">      提前下达2017年省级林业第二批专项转移支付</t>
  </si>
  <si>
    <t xml:space="preserve">      第二批林业改革发展中央资金</t>
  </si>
  <si>
    <t xml:space="preserve">      中央财政林业改革发展资金</t>
  </si>
  <si>
    <t xml:space="preserve">      提前下达2017年省级双保管护工程林业防灾减灾</t>
  </si>
  <si>
    <t xml:space="preserve">      2017年重点防护林工程中央基建投资预算</t>
  </si>
  <si>
    <t xml:space="preserve">      2017年草原防火等项目中央基建投资预算</t>
  </si>
  <si>
    <t xml:space="preserve">      第四批中央水利发展资金</t>
  </si>
  <si>
    <t xml:space="preserve">      第一批水利专项转移支付</t>
  </si>
  <si>
    <t xml:space="preserve">      省级第一批水利专项转移支付资金</t>
  </si>
  <si>
    <t xml:space="preserve">      防汛抗旱补助</t>
  </si>
  <si>
    <t xml:space="preserve">      第一批特大防汛抗旱补助</t>
  </si>
  <si>
    <t xml:space="preserve">      第二批中央特大防汛抗旱补助</t>
  </si>
  <si>
    <t xml:space="preserve">      农村饮水安全债券资金</t>
  </si>
  <si>
    <t xml:space="preserve">      特色农业产业扶贫项目</t>
  </si>
  <si>
    <t xml:space="preserve">      易地扶贫搬迁集中安置点后续产业补助</t>
  </si>
  <si>
    <t xml:space="preserve">      新一轮退耕还林省级补助</t>
  </si>
  <si>
    <t xml:space="preserve">      下乡扶贫点补助资金</t>
  </si>
  <si>
    <t xml:space="preserve">      农村贫困劳动力免费职业培训补助</t>
  </si>
  <si>
    <t xml:space="preserve">      非贫困县农业综合开发中央补助</t>
  </si>
  <si>
    <t xml:space="preserve">      非贫困县农业综合开发土地治理项目省级补助</t>
  </si>
  <si>
    <t xml:space="preserve">      2017年农业综合开发土地治理和产业化项目市级配</t>
  </si>
  <si>
    <t xml:space="preserve">      收回部门终止项目财政资金</t>
  </si>
  <si>
    <t xml:space="preserve">      综合开发产业化中央补助</t>
  </si>
  <si>
    <t xml:space="preserve">      国家综合开发产业化发展项目省级补助</t>
  </si>
  <si>
    <t xml:space="preserve">      省级资金2017年农村危房改造</t>
  </si>
  <si>
    <t xml:space="preserve">      省级交通专项资金</t>
  </si>
  <si>
    <t xml:space="preserve">      清算2015年普惠金融发展中央专项资金</t>
  </si>
  <si>
    <t xml:space="preserve">      清算2015年普惠金融发展省级专项资金</t>
  </si>
  <si>
    <t xml:space="preserve">      提前下达2017年农业保险保费补贴中央资金</t>
  </si>
  <si>
    <t xml:space="preserve">      提前下达2017年农业保险保费补贴省级资金</t>
  </si>
  <si>
    <t xml:space="preserve">      清算拨付2017年度农业保险市级资金</t>
  </si>
  <si>
    <t xml:space="preserve">      清算拨付2017年度政策性农业保险保费补贴省级和</t>
  </si>
  <si>
    <t>十一、交通运输支出</t>
  </si>
  <si>
    <t xml:space="preserve">      2017年交通建设项目资金第四批支出预算</t>
  </si>
  <si>
    <t xml:space="preserve">      2017年交通建设项目资金（第一批）省级</t>
  </si>
  <si>
    <t xml:space="preserve">      城市公交车成品油价格中央补助</t>
  </si>
  <si>
    <t xml:space="preserve">      2017年第一批城市公交车成品油价格补助资金支出</t>
  </si>
  <si>
    <t xml:space="preserve">      2017年车辆购置税用于一般公路建设支出中央预算</t>
  </si>
  <si>
    <t>十二、资源勘探信息等支出</t>
  </si>
  <si>
    <t xml:space="preserve">      2017年山西省技术改造项目资金第七批</t>
  </si>
  <si>
    <t xml:space="preserve">      技术改造项目资金第二批</t>
  </si>
  <si>
    <t xml:space="preserve">      2016年全市安全生产目标责任考核奖励资金</t>
  </si>
  <si>
    <t xml:space="preserve">      2017年中小企业发展中央专项资金预算</t>
  </si>
  <si>
    <t xml:space="preserve">      2017年中小企业发展专项资金预算</t>
  </si>
  <si>
    <t xml:space="preserve">      中小微企业品牌建设资金省级预算</t>
  </si>
  <si>
    <t xml:space="preserve">      2017年中小企业“专精特新”项目省级专项资金预</t>
  </si>
  <si>
    <t xml:space="preserve">      中小企业发展专项资金预算省级资金</t>
  </si>
  <si>
    <t xml:space="preserve">      中小微企业“3个1”培训资金</t>
  </si>
  <si>
    <t xml:space="preserve">      下达2017年中小微企业发展专项资金（第二批）</t>
  </si>
  <si>
    <t xml:space="preserve">      下达2016年精准扶贫市级奖补资金</t>
  </si>
  <si>
    <t xml:space="preserve">      2017年中小微企业发展专项资金（第一批）</t>
  </si>
  <si>
    <t>十三、商业服务业等支出</t>
  </si>
  <si>
    <t xml:space="preserve">      中央资金下达中央2017年外经贸发展（外贸转型升</t>
  </si>
  <si>
    <t xml:space="preserve">      中央资金2017年外经贸发展省级专项资金（提升国</t>
  </si>
  <si>
    <t xml:space="preserve">      旅游厕所建设省级补助</t>
  </si>
  <si>
    <t xml:space="preserve">      2017年国家服务业发展引导资金中央基建投资预算</t>
  </si>
  <si>
    <t>十四、金融支出</t>
  </si>
  <si>
    <t xml:space="preserve">      拨付2017年度第四批省级PPP示范项目奖补资金</t>
  </si>
  <si>
    <t>十五、国土海洋气象等支出</t>
  </si>
  <si>
    <t xml:space="preserve">      省级资金-2017年第一批省级高标准农田建设资金</t>
  </si>
  <si>
    <t xml:space="preserve">      中央资金下达2017年中央土地整治工作专项资金</t>
  </si>
  <si>
    <t xml:space="preserve">      省级资金提前下达2017年农村地质灾害治理搬迁省</t>
  </si>
  <si>
    <t xml:space="preserve">      市级资金下达2017年农村地质灾害治理搬迁市级补</t>
  </si>
  <si>
    <t xml:space="preserve">      省级资金-2017年第十二批采矿权风险抵押化解补</t>
  </si>
  <si>
    <t xml:space="preserve">      中央资金下达采煤沉陷区综合治理专项工作经费</t>
  </si>
  <si>
    <t xml:space="preserve">      中央资金下达2017年山西省采煤沉陷区综合治理土</t>
  </si>
  <si>
    <t xml:space="preserve">      省级资金下达2017年山西省采煤沉陷区综合治理土</t>
  </si>
  <si>
    <t xml:space="preserve">      省级资金下达矿山生态环境恢复治理试点示范工程</t>
  </si>
  <si>
    <t xml:space="preserve">      山西省采煤沉陷区综合治理搬迁安置项目省级补助</t>
  </si>
  <si>
    <t>十六、住房保障支出</t>
  </si>
  <si>
    <t xml:space="preserve">      2017年省级城市棚户区改造资金</t>
  </si>
  <si>
    <t xml:space="preserve">      中央资金提前下达2017年农村危房改造中央补助资</t>
  </si>
  <si>
    <t xml:space="preserve">      中央资金2017年农村危房改造</t>
  </si>
  <si>
    <t xml:space="preserve">      市级资金下达2017年农村危房改造市级补助资金</t>
  </si>
  <si>
    <t xml:space="preserve">      乡镇干部周转房建设补助资金的通知</t>
  </si>
  <si>
    <t xml:space="preserve">      下达2017年中央财政公租房及其配套设施专项补助</t>
  </si>
  <si>
    <t xml:space="preserve">      2017年国有工矿棚户区改造和第二批保障性安居工</t>
  </si>
  <si>
    <t xml:space="preserve">      保障性安居工程配套基础设施建设（第一批）中央</t>
  </si>
  <si>
    <t xml:space="preserve">      中央财政保障性安居工程专线资金</t>
  </si>
  <si>
    <t xml:space="preserve">      2017年中央财政保障性安居工程专项</t>
  </si>
  <si>
    <t>十七、其它支出</t>
  </si>
  <si>
    <t xml:space="preserve">      2017年财政预算内基本建设等支出预算</t>
  </si>
  <si>
    <t xml:space="preserve">      调整预算指标</t>
  </si>
  <si>
    <t xml:space="preserve">      乡镇干部培训奖补资金——省级</t>
  </si>
  <si>
    <t xml:space="preserve">      目标责任制考核奖励</t>
  </si>
  <si>
    <t>一般公共预算合计</t>
  </si>
  <si>
    <t xml:space="preserve">      17年中央补助地方国家电影事业发展专项资金</t>
  </si>
  <si>
    <t xml:space="preserve">      17年度第二批国家电影事业发展专项资金省级资助</t>
  </si>
  <si>
    <t xml:space="preserve">      17年度第一批国家电影事业发展专项省级资助奖励</t>
  </si>
  <si>
    <t xml:space="preserve">      提前下达2017年大中型水库移民后期扶持资金（中</t>
  </si>
  <si>
    <t xml:space="preserve">      提前下达2017年中央水库移民扶持基金（中央）</t>
  </si>
  <si>
    <t>三、商业服务业等支出</t>
  </si>
  <si>
    <t xml:space="preserve">      国家旅游发展基金补助景区厕所建设资金</t>
  </si>
  <si>
    <t>四、其他支出</t>
  </si>
  <si>
    <t xml:space="preserve">      省级资金下达2017年第一批冬季清洁取暖省级奖补</t>
  </si>
  <si>
    <t xml:space="preserve">      提前下达市级财政2017年贫困残疾人生活补助</t>
  </si>
  <si>
    <t xml:space="preserve">      提前下达市级财政2017年重度残疾人护理补贴</t>
  </si>
  <si>
    <t xml:space="preserve">      关于提前下达2017年1-9月彩票公益金的通知</t>
  </si>
  <si>
    <t xml:space="preserve">      市本级助残公益金</t>
  </si>
  <si>
    <t xml:space="preserve">      山西省财政厅关于下达2017年10-12月彩票公益金</t>
  </si>
  <si>
    <t xml:space="preserve">      下达县级彩票公益金指标</t>
  </si>
  <si>
    <t xml:space="preserve">      下达2017年度贫困残疾人生活补贴资金（第二次）</t>
  </si>
  <si>
    <t xml:space="preserve">      下达市级福利彩票公益金指标的通知</t>
  </si>
  <si>
    <t xml:space="preserve">      关于下达2017年省级体育彩票公益金支出预算的通</t>
  </si>
  <si>
    <t xml:space="preserve">      省级财政统筹体育彩票公益金支出预算的通知</t>
  </si>
  <si>
    <t xml:space="preserve">      关于清算拨付2016年度体育彩票公益金的通知</t>
  </si>
  <si>
    <t xml:space="preserve">      中央专项彩票公益金支持乡村学校少年宫项目补助</t>
  </si>
  <si>
    <t xml:space="preserve">      2017年中央彩票公益金残疾人事业发展补助资金</t>
  </si>
  <si>
    <t xml:space="preserve">      省级补助残疾人事业项目彩票公益金</t>
  </si>
  <si>
    <t xml:space="preserve">      吕梁市财政局关于下达第二批补助残疾人事业项目</t>
  </si>
  <si>
    <t xml:space="preserve">      2017年中央彩票公益金城乡医疗救助资金</t>
  </si>
  <si>
    <t>政府性基金合计</t>
  </si>
  <si>
    <t>孝义市二○一七年一般性转移支付项目情况表</t>
  </si>
  <si>
    <t>表十一</t>
  </si>
  <si>
    <t>一、均衡性转移支付支出</t>
  </si>
  <si>
    <t xml:space="preserve">   省级对市县调整工资补助</t>
  </si>
  <si>
    <t xml:space="preserve">   省对市县均衡性转移支付</t>
  </si>
  <si>
    <t xml:space="preserve">   社区事务——省级</t>
  </si>
  <si>
    <t xml:space="preserve">   提前下达2017年省对县级财政均衡性转移支付</t>
  </si>
  <si>
    <t xml:space="preserve">   提高社区事务省级补助</t>
  </si>
  <si>
    <t xml:space="preserve">   乡镇工作补贴</t>
  </si>
  <si>
    <t xml:space="preserve">   农业转移人口市民化奖励资金</t>
  </si>
  <si>
    <t xml:space="preserve">   下达煤改电煤改气补助</t>
  </si>
  <si>
    <t>二、县级基本财力保障机制奖补资金支出</t>
  </si>
  <si>
    <t xml:space="preserve">   基本财力保障中央补助</t>
  </si>
  <si>
    <t xml:space="preserve">   基本财力保障省级补助</t>
  </si>
  <si>
    <t xml:space="preserve">   县级基本财力保障机制奖补</t>
  </si>
  <si>
    <t>三、结算补助支出</t>
  </si>
  <si>
    <t xml:space="preserve">   中央资金下达2017年第三批矿山地质环境治理和土地复垦</t>
  </si>
  <si>
    <t xml:space="preserve">   省级资金下达2017年第三批矿山地质环境治理和土地复垦</t>
  </si>
  <si>
    <t xml:space="preserve">   关于提前下达2017年文物看护人员经费的通知</t>
  </si>
  <si>
    <t xml:space="preserve">   关于提前下达2017年中央大型体育场馆免费低收费</t>
  </si>
  <si>
    <t xml:space="preserve">   提前下达2017年美术馆、公共图书馆、文化馆免费</t>
  </si>
  <si>
    <t xml:space="preserve">   关于提前下达17年博物馆纪念馆免费开放中央资金</t>
  </si>
  <si>
    <t xml:space="preserve">   2017年中央补助全国第二次全国地名普查资金</t>
  </si>
  <si>
    <t xml:space="preserve">   到村任职高校毕业生中央财政补助</t>
  </si>
  <si>
    <t xml:space="preserve">   收回2015年度到村任职高校毕业生中央财政补助结</t>
  </si>
  <si>
    <t xml:space="preserve">   收回2016年度到村任职高校毕业生中央财政补助结</t>
  </si>
  <si>
    <t xml:space="preserve">   定额结算（不含工商质监下划）</t>
  </si>
  <si>
    <t xml:space="preserve">   省级对乡镇机关食堂补助</t>
  </si>
  <si>
    <t xml:space="preserve">   下达2017年省对市煤炭资源税补助（上解）额</t>
  </si>
  <si>
    <t xml:space="preserve">   关于兑现2017年市县一般公共预算支出进度考核奖</t>
  </si>
  <si>
    <t xml:space="preserve">   预拨全省省级2017年低收入农户冬季取暖用煤货币</t>
  </si>
  <si>
    <t xml:space="preserve">   调整核减吕财农【2016】126号</t>
  </si>
  <si>
    <t xml:space="preserve">   国有企业职教幼教退休教师省级补助资金基数</t>
  </si>
  <si>
    <t xml:space="preserve">   国有企业职教幼教退休教师生活补贴中央补助资金</t>
  </si>
  <si>
    <t xml:space="preserve">   下达国有企业职教幼教退休教师生活补贴中央追加</t>
  </si>
  <si>
    <t xml:space="preserve">   提前下达中央财政2017年解决部分企业军转干部生</t>
  </si>
  <si>
    <t xml:space="preserve">   企业所得税税源和产品竞争力调查省级补助</t>
  </si>
  <si>
    <t xml:space="preserve">   关于提前下达2017年古建筑日常养护省级经费的通</t>
  </si>
  <si>
    <t xml:space="preserve">   调整三税手续费</t>
  </si>
  <si>
    <t xml:space="preserve">   关于拨付财政票据电子化改革工作经费的通知</t>
  </si>
  <si>
    <t>四、企业事业单位划转补助支出</t>
  </si>
  <si>
    <t xml:space="preserve">   省属国有重点煤炭企业办社会职能经费基数</t>
  </si>
  <si>
    <t>五、成品油税费改革转移支付补助支出</t>
  </si>
  <si>
    <t xml:space="preserve">   2017年增长性补助资金支出预算</t>
  </si>
  <si>
    <t>六、基层公检法司转移支付支出</t>
  </si>
  <si>
    <t xml:space="preserve">   提前下达2017年中央政法转移支付资金</t>
  </si>
  <si>
    <t xml:space="preserve">   省级政法转移经费</t>
  </si>
  <si>
    <t xml:space="preserve">   2017年中央政法转移支付司法共建项目经费—社区</t>
  </si>
  <si>
    <t xml:space="preserve">   全省司法行政系统社区矫正补助经费</t>
  </si>
  <si>
    <t xml:space="preserve">   全省司法行政系统人民调解补助经费</t>
  </si>
  <si>
    <t xml:space="preserve">   2017年国家司法救助资金</t>
  </si>
  <si>
    <t xml:space="preserve">   2017年政法转移支付资金——办案</t>
  </si>
  <si>
    <t xml:space="preserve">   2017年政法转移支付资金——装备</t>
  </si>
  <si>
    <t xml:space="preserve">   2017年中央补助地方法律援助办案经费</t>
  </si>
  <si>
    <t>七、城乡义务教育转移支付支出</t>
  </si>
  <si>
    <t xml:space="preserve">   关于提前下达17年城乡义务教育（公用经费）中央</t>
  </si>
  <si>
    <t xml:space="preserve">   城乡义务教育（寄宿生生活费）中央资金</t>
  </si>
  <si>
    <t xml:space="preserve">   城乡义务教育省级补助公用经费</t>
  </si>
  <si>
    <t xml:space="preserve">   城乡义务教育省级补助寄宿生生活费</t>
  </si>
  <si>
    <t xml:space="preserve">   关于提前下达17年城乡义务教育（校舍维修改造）</t>
  </si>
  <si>
    <t xml:space="preserve">   关于提前下达2017年度省级原民办代课教师教龄补</t>
  </si>
  <si>
    <t xml:space="preserve">   17年城乡义务教育公用经费中央资金第二批</t>
  </si>
  <si>
    <t xml:space="preserve">   17年城乡义务教育寄宿生生活费中央资金第二批</t>
  </si>
  <si>
    <t xml:space="preserve">   17年城乡义务教育公用经费省级资金第二批</t>
  </si>
  <si>
    <t xml:space="preserve">   17年城乡义务教育寄宿生生活费省级资金第二批</t>
  </si>
  <si>
    <t xml:space="preserve">   关于下达2017年城乡义务教育（公用经费）省级资</t>
  </si>
  <si>
    <t xml:space="preserve">   关于下达2017年城乡义务教育（寄宿生生活费）省</t>
  </si>
  <si>
    <t xml:space="preserve">   关于提前下达17年教育、文化民生政策市级配套资</t>
  </si>
  <si>
    <t xml:space="preserve">   2017年城乡义务教育补助经费——寄宿生生活补助</t>
  </si>
  <si>
    <t xml:space="preserve">   2017年城乡义务教育补助经费——公用经费</t>
  </si>
  <si>
    <t xml:space="preserve">   2017年城乡义务教育公用经费市级配套资金</t>
  </si>
  <si>
    <t xml:space="preserve">   2017年城乡义务教育寄宿生生活费市级配套资金</t>
  </si>
  <si>
    <t>八、基本养老金转移支付支出</t>
  </si>
  <si>
    <t xml:space="preserve">   提前下达中央财政2017年城乡居民基本养老保险一</t>
  </si>
  <si>
    <t xml:space="preserve">   提前下达2017年城乡居民基本养老保险一般转移支</t>
  </si>
  <si>
    <t xml:space="preserve">   结算2016年中央财政城乡居民养老保险补助</t>
  </si>
  <si>
    <t xml:space="preserve">   提前下达市级财政2017年城乡居民养老保险补助</t>
  </si>
  <si>
    <t xml:space="preserve">   提前下达2017年中央财政补助机关事业单位养老保</t>
  </si>
  <si>
    <t xml:space="preserve">   2017年中央财政机关事业单位养老保险补助</t>
  </si>
  <si>
    <t xml:space="preserve">   2017年市级城乡居民养老保险补助</t>
  </si>
  <si>
    <t xml:space="preserve">   2016年中央机关事业养老一般转移支付资金</t>
  </si>
  <si>
    <t xml:space="preserve">   2017年中央机关事业单位养老保险一般转移支付补</t>
  </si>
  <si>
    <t xml:space="preserve">   2017年中央财政做实企业职工基本养老保险个人账</t>
  </si>
  <si>
    <t>九、农村综合改革转移支付支出</t>
  </si>
  <si>
    <t xml:space="preserve">   提前下达2017年建制镇示范试点中央资金的通知</t>
  </si>
  <si>
    <t xml:space="preserve">   提前下达2017年传统村落保护中央资金的通知</t>
  </si>
  <si>
    <t xml:space="preserve">   省级2017年乡村清洁工程补助资金</t>
  </si>
  <si>
    <t xml:space="preserve">   提前下达2017年一事一议中央资金</t>
  </si>
  <si>
    <t xml:space="preserve">   提前下达2017年一事一议省级资金</t>
  </si>
  <si>
    <t xml:space="preserve">   2017年度美丽乡村中央资金</t>
  </si>
  <si>
    <t xml:space="preserve">   美丽乡村建设省级资金</t>
  </si>
  <si>
    <t>十、产粮（油）大县奖励资金支出</t>
  </si>
  <si>
    <t xml:space="preserve">   中央资金下达2017年中央财政对产油大县奖励资金</t>
  </si>
  <si>
    <t>十一、固定数额补助支出</t>
  </si>
  <si>
    <t xml:space="preserve">   追加省质监局下划基数</t>
  </si>
  <si>
    <t xml:space="preserve">   市县工商系统下划基数</t>
  </si>
  <si>
    <t xml:space="preserve">   中央对地方审计专项补助经费-信息系统运行维护</t>
  </si>
  <si>
    <t xml:space="preserve">   2017年工商行政管理专项补助经费</t>
  </si>
  <si>
    <t xml:space="preserve">   农村教育绩效工资——省级</t>
  </si>
  <si>
    <t xml:space="preserve">   省对市县农村公共卫生绩效——省级</t>
  </si>
  <si>
    <t xml:space="preserve">   企事业单位划转补助</t>
  </si>
  <si>
    <t xml:space="preserve">   农村税费改革中央补助</t>
  </si>
  <si>
    <t xml:space="preserve">   农村税费改革省级补助</t>
  </si>
  <si>
    <t xml:space="preserve">   调减2017年中央资金固定数额补助</t>
  </si>
  <si>
    <t xml:space="preserve">   提高村级组织运转经费省级补助</t>
  </si>
  <si>
    <t xml:space="preserve">   2016年度农村客运、出租车行业油价补贴资金支出</t>
  </si>
  <si>
    <t xml:space="preserve">   中央财政补助基层行政单位工作经费</t>
  </si>
  <si>
    <t xml:space="preserve">   中央财政补助华侨事务预算</t>
  </si>
  <si>
    <t xml:space="preserve">   上划司法体制改革试点单位经费有关事项</t>
  </si>
  <si>
    <t>十二、贫困地区转移支付支出</t>
  </si>
  <si>
    <t xml:space="preserve">   扶贫发展省级补助</t>
  </si>
  <si>
    <t xml:space="preserve">   第二批财政专项扶贫资金</t>
  </si>
  <si>
    <t>十三、其他一般性转移支付支出</t>
  </si>
  <si>
    <t xml:space="preserve">   关于提前下达17年公办普通高中公用经费省级资金</t>
  </si>
  <si>
    <t xml:space="preserve">   关于下达2017年高中公用经费省级补助资金的通知</t>
  </si>
  <si>
    <t xml:space="preserve">   关于提前下达2017年度大学生村官培训省级经费的</t>
  </si>
  <si>
    <t>一般性转移支付合计</t>
  </si>
  <si>
    <t>孝义市二○一八年上半年一般公共预算收入完成情况表</t>
  </si>
  <si>
    <t>表十二</t>
  </si>
  <si>
    <t>2018年预算数</t>
  </si>
  <si>
    <t>2018年上半年完成数</t>
  </si>
  <si>
    <t>为年度预算</t>
  </si>
  <si>
    <t>比上年同期增减</t>
  </si>
  <si>
    <r>
      <rPr>
        <sz val="12"/>
        <rFont val="宋体"/>
        <charset val="134"/>
      </rPr>
      <t>1</t>
    </r>
    <r>
      <rPr>
        <sz val="12"/>
        <rFont val="宋体"/>
        <charset val="134"/>
      </rPr>
      <t>0、</t>
    </r>
    <r>
      <rPr>
        <sz val="12"/>
        <rFont val="宋体"/>
        <charset val="134"/>
      </rPr>
      <t>土地增值税</t>
    </r>
  </si>
  <si>
    <r>
      <rPr>
        <sz val="12"/>
        <rFont val="宋体"/>
        <charset val="134"/>
      </rPr>
      <t>1</t>
    </r>
    <r>
      <rPr>
        <sz val="12"/>
        <rFont val="宋体"/>
        <charset val="134"/>
      </rPr>
      <t>1、</t>
    </r>
    <r>
      <rPr>
        <sz val="12"/>
        <rFont val="宋体"/>
        <charset val="134"/>
      </rPr>
      <t>车船税</t>
    </r>
  </si>
  <si>
    <r>
      <rPr>
        <sz val="12"/>
        <rFont val="宋体"/>
        <charset val="134"/>
      </rPr>
      <t>1</t>
    </r>
    <r>
      <rPr>
        <sz val="12"/>
        <rFont val="宋体"/>
        <charset val="134"/>
      </rPr>
      <t>2、</t>
    </r>
    <r>
      <rPr>
        <sz val="12"/>
        <rFont val="宋体"/>
        <charset val="134"/>
      </rPr>
      <t>耕地占用税</t>
    </r>
  </si>
  <si>
    <r>
      <rPr>
        <sz val="12"/>
        <rFont val="宋体"/>
        <charset val="134"/>
      </rPr>
      <t>1</t>
    </r>
    <r>
      <rPr>
        <sz val="12"/>
        <rFont val="宋体"/>
        <charset val="134"/>
      </rPr>
      <t>3、</t>
    </r>
    <r>
      <rPr>
        <sz val="12"/>
        <rFont val="宋体"/>
        <charset val="134"/>
      </rPr>
      <t>契税</t>
    </r>
  </si>
  <si>
    <t>14、环境税</t>
  </si>
  <si>
    <t>2、行政事业性收费收入</t>
  </si>
  <si>
    <t>4、国有资本经营收入</t>
  </si>
  <si>
    <t>5、国有资源（资产）有偿使用收入</t>
  </si>
  <si>
    <t>7、政府住房基金收入</t>
  </si>
  <si>
    <t>8、其他收入</t>
  </si>
  <si>
    <t>一般公共预算收入合计</t>
  </si>
  <si>
    <t>孝义市二○一八年上半年一般公共预算支出执行情况表</t>
  </si>
  <si>
    <t>表十三</t>
  </si>
  <si>
    <t>2018年上半年执行数</t>
  </si>
  <si>
    <t>执行为年度预算</t>
  </si>
  <si>
    <t>比上年增减</t>
  </si>
  <si>
    <t>备  注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</si>
  <si>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行政运行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</si>
  <si>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事业运行</t>
    </r>
  </si>
  <si>
    <t xml:space="preserve">      机关服务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</si>
  <si>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机关服务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</si>
  <si>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物价管理</t>
    </r>
  </si>
  <si>
    <t xml:space="preserve">      专项普查活动</t>
  </si>
  <si>
    <t xml:space="preserve">      其他人力资源事务支出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</si>
  <si>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大案要案查处</t>
    </r>
  </si>
  <si>
    <t xml:space="preserve">      其他工商行政管理事务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</si>
  <si>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其他工商行政管理事务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</si>
  <si>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行政运行</t>
    </r>
  </si>
  <si>
    <t xml:space="preserve">      标准化管理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</si>
  <si>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标准化管理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</si>
  <si>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其他宗教事务支出</t>
    </r>
  </si>
  <si>
    <t xml:space="preserve">      档案馆</t>
  </si>
  <si>
    <t xml:space="preserve">      其他群众团体事务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</si>
  <si>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其他群众团体事务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</si>
  <si>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事业运行</t>
    </r>
  </si>
  <si>
    <t xml:space="preserve">      其他组织事务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</si>
  <si>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其他组织事务</t>
    </r>
  </si>
  <si>
    <t xml:space="preserve">      其他宣传事务支出</t>
  </si>
  <si>
    <t xml:space="preserve">      其他一般公共服务支出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</si>
  <si>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其他一般公共服务支出</t>
    </r>
  </si>
  <si>
    <t>二、外交支出</t>
  </si>
  <si>
    <t>三、国防支出</t>
  </si>
  <si>
    <t xml:space="preserve">      其他国防支出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</si>
  <si>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其他国防支出</t>
    </r>
  </si>
  <si>
    <t>四、公共安全支出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</si>
  <si>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内卫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</si>
  <si>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消防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</si>
  <si>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一般行政管理事务</t>
    </r>
  </si>
  <si>
    <t xml:space="preserve">      禁毒管理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</si>
  <si>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禁毒管理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</si>
  <si>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道路交通管理</t>
    </r>
  </si>
  <si>
    <t xml:space="preserve">      拘押受教场所管理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</si>
  <si>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拘押受教场所管理</t>
    </r>
  </si>
  <si>
    <t xml:space="preserve">      其他公安支出</t>
  </si>
  <si>
    <t xml:space="preserve">      一般行政事务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</si>
  <si>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一般行政事务</t>
    </r>
  </si>
  <si>
    <t xml:space="preserve">      法律援助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</si>
  <si>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法律援助</t>
    </r>
  </si>
  <si>
    <t xml:space="preserve">      其他消防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</si>
  <si>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其他消防</t>
    </r>
  </si>
  <si>
    <t>五、教育支出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</si>
  <si>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学前教育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</si>
  <si>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小学教育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</si>
  <si>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初中教育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</si>
  <si>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高中教育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</si>
  <si>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其他普通教育支出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</si>
  <si>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职业高中教育</t>
    </r>
  </si>
  <si>
    <t xml:space="preserve">      其他职业教育支出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</si>
  <si>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其他职业教育支出</t>
    </r>
  </si>
  <si>
    <t xml:space="preserve">      其他成人教育支出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</si>
  <si>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其他成人教育支出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</si>
  <si>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广播电视学校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</si>
  <si>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特殊学校教育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</si>
  <si>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教师进修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</si>
  <si>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干部教育</t>
    </r>
  </si>
  <si>
    <t xml:space="preserve">      其他教育费附加安排的支出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</si>
  <si>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其他教育费附加安排的支出</t>
    </r>
  </si>
  <si>
    <t xml:space="preserve">      其他教育支出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</si>
  <si>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其他教育支出</t>
    </r>
  </si>
  <si>
    <t>六、科学技术支出</t>
  </si>
  <si>
    <t xml:space="preserve">      其他科学技术管理事务支出</t>
  </si>
  <si>
    <t xml:space="preserve">      产业技术研究与开发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</si>
  <si>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产业技术研究与开发</t>
    </r>
  </si>
  <si>
    <t xml:space="preserve">      其他技术研究与开发支出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</si>
  <si>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其他技术研究与开发支出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</si>
  <si>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其他科技条件与服务支出</t>
    </r>
  </si>
  <si>
    <t xml:space="preserve">      机构运行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</si>
  <si>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机构运行</t>
    </r>
  </si>
  <si>
    <t xml:space="preserve">      科普活动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</si>
  <si>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科普活动</t>
    </r>
  </si>
  <si>
    <t xml:space="preserve">      其他科学技术支出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</si>
  <si>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其他科学技术支出</t>
    </r>
  </si>
  <si>
    <t>七、文化体育与传媒支出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</si>
  <si>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图书馆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</si>
  <si>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艺术表演场所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</si>
  <si>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艺术表演团体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</si>
  <si>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群众文化</t>
    </r>
  </si>
  <si>
    <t xml:space="preserve">      文化创作与保护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</si>
  <si>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文化创作与保护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</si>
  <si>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文化市场管理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</si>
  <si>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其他文化支出</t>
    </r>
  </si>
  <si>
    <t xml:space="preserve">      文物保护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</si>
  <si>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文物保护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</si>
  <si>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博物馆</t>
    </r>
  </si>
  <si>
    <t xml:space="preserve">      其他文物支出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</si>
  <si>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其他文物支出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</si>
  <si>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体育场馆</t>
    </r>
  </si>
  <si>
    <t xml:space="preserve">      体育交流与合作</t>
  </si>
  <si>
    <t xml:space="preserve">      其他体育支出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</si>
  <si>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其他体育支出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</si>
  <si>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广播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</si>
  <si>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电视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</si>
  <si>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电影</t>
    </r>
  </si>
  <si>
    <t xml:space="preserve">      其他新闻出版广播影视支出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</si>
  <si>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其他新闻出版广播影视支出</t>
    </r>
  </si>
  <si>
    <t xml:space="preserve">      文化产业发展专项支出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</si>
  <si>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文化产业发展专项支出</t>
    </r>
  </si>
  <si>
    <t xml:space="preserve">      宣传文化发展专项支出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</si>
  <si>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宣传文化发展专项支出</t>
    </r>
  </si>
  <si>
    <t xml:space="preserve">      其他文化体育与传媒支出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</si>
  <si>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其他文化体育与传媒支出</t>
    </r>
  </si>
  <si>
    <t xml:space="preserve">      劳动保障监察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</si>
  <si>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劳动保障监察</t>
    </r>
  </si>
  <si>
    <t xml:space="preserve">      社会保险经办机构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</si>
  <si>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社会保险经办机构</t>
    </r>
  </si>
  <si>
    <t xml:space="preserve">      公共就业服务和职业技能鉴定机构</t>
  </si>
  <si>
    <t xml:space="preserve">      其他人力资源和社会保障管理事务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</si>
  <si>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其他人力资源和社会保障管理事务</t>
    </r>
  </si>
  <si>
    <t xml:space="preserve">      拥军优属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</si>
  <si>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拥军优属</t>
    </r>
  </si>
  <si>
    <t xml:space="preserve">      老龄事务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</si>
  <si>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老龄事务</t>
    </r>
  </si>
  <si>
    <t xml:space="preserve">     行政区划和地名管理</t>
  </si>
  <si>
    <t xml:space="preserve">      行政区划和地名管理</t>
  </si>
  <si>
    <t xml:space="preserve">      基层政权和社区建设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</si>
  <si>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基层政权和社区建设</t>
    </r>
  </si>
  <si>
    <t xml:space="preserve">      其他民政管理事务支出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</si>
  <si>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其他民政管理事务支出</t>
    </r>
  </si>
  <si>
    <t xml:space="preserve">    财政对社会保险基金的补助</t>
  </si>
  <si>
    <t xml:space="preserve">      财政对基本养老基金的补助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</si>
  <si>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财政对基本养老基金的补助</t>
    </r>
  </si>
  <si>
    <t xml:space="preserve">      财政对生育基金的补助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</si>
  <si>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财政对生育基金的补助</t>
    </r>
  </si>
  <si>
    <t xml:space="preserve">      财政对城乡居民养老基金的补助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</si>
  <si>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财政对城乡居民养老基金的补助</t>
    </r>
  </si>
  <si>
    <t xml:space="preserve">      财政对其他社会保险基金的补助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</si>
  <si>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财政对其他社会保险基金的补助</t>
    </r>
  </si>
  <si>
    <t xml:space="preserve">    行政事业单位离退休</t>
  </si>
  <si>
    <t xml:space="preserve">      归口管理的行政单位离退休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</si>
  <si>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归口管理的行政单位离退休</t>
    </r>
  </si>
  <si>
    <t xml:space="preserve">      事业单位离退休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</si>
  <si>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事业单位离退休</t>
    </r>
  </si>
  <si>
    <t xml:space="preserve">      离退休人员管理机构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</si>
  <si>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离退休人员管理机构</t>
    </r>
  </si>
  <si>
    <t xml:space="preserve">      未归口管理的行政单位离退休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</si>
  <si>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未归口管理的行政单位离退休</t>
    </r>
  </si>
  <si>
    <t xml:space="preserve">      机关事业单位基本养老保险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</si>
  <si>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机关事业单位基本养老保险</t>
    </r>
  </si>
  <si>
    <t xml:space="preserve">      机关事业单位职业年金缴费支出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</si>
  <si>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机关事业单位职业年金缴费支出</t>
    </r>
  </si>
  <si>
    <t xml:space="preserve">      对机关事业单位基本养老保险基金的补助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</si>
  <si>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对机关事业单位基本养老保险基金的补助</t>
    </r>
  </si>
  <si>
    <t xml:space="preserve">      其他行政事业单位离退休支出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</si>
  <si>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其他行政事业单位离退休支出</t>
    </r>
  </si>
  <si>
    <t xml:space="preserve">      社会保险补贴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</si>
  <si>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社会保险补贴</t>
    </r>
  </si>
  <si>
    <t xml:space="preserve">      其他就业补助支出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</si>
  <si>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其他就业补助支出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</si>
  <si>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义务兵优待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</si>
  <si>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其他优抚支出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</si>
  <si>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退役士兵安置</t>
    </r>
  </si>
  <si>
    <t xml:space="preserve">      军队移交政府的离退休人员安置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</si>
  <si>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军队移交政府的离退休人员安置</t>
    </r>
  </si>
  <si>
    <t xml:space="preserve">      军队移交政府的离退休干部管理机构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</si>
  <si>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军队移交政府的离退休干部管理机构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</si>
  <si>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其他退役安置支出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</si>
  <si>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儿童福利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</si>
  <si>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老年福利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</si>
  <si>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殡葬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</si>
  <si>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社会福利事业单位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</si>
  <si>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其他社会福利支出</t>
    </r>
  </si>
  <si>
    <t xml:space="preserve">      残疾人康复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</si>
  <si>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残疾人康复</t>
    </r>
  </si>
  <si>
    <t xml:space="preserve">      残疾人就业和扶贫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</si>
  <si>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残疾人就业和扶贫</t>
    </r>
  </si>
  <si>
    <t xml:space="preserve">      残疾人生活和护理补贴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</si>
  <si>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残疾人生活和护理补贴</t>
    </r>
  </si>
  <si>
    <t xml:space="preserve">      其他残疾人事业支出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</si>
  <si>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其他残疾人事业支出</t>
    </r>
  </si>
  <si>
    <t xml:space="preserve">      中央自然灾害生活补助</t>
  </si>
  <si>
    <t xml:space="preserve">      地方自然灾害生活救助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</si>
  <si>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地方自然灾害生活救助</t>
    </r>
  </si>
  <si>
    <t xml:space="preserve">      城市最低生活保障金支出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</si>
  <si>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城市最低生活保障金支出</t>
    </r>
  </si>
  <si>
    <t xml:space="preserve">      农村最低生活保障金支出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</si>
  <si>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农村</t>
    </r>
    <r>
      <rPr>
        <sz val="12"/>
        <rFont val="宋体"/>
        <charset val="134"/>
      </rPr>
      <t>最低生活保障金支出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</si>
  <si>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临时救助支出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</si>
  <si>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流浪乞讨人员救助支出</t>
    </r>
  </si>
  <si>
    <t xml:space="preserve">      其他城市生活救助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</si>
  <si>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其他城市生活救助</t>
    </r>
  </si>
  <si>
    <t xml:space="preserve">      其他农村生活救助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</si>
  <si>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其他农村生活救助</t>
    </r>
  </si>
  <si>
    <t xml:space="preserve">    财政对基本养老保险基金的补助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</si>
  <si>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财政对基本养老保险基金的补助</t>
    </r>
  </si>
  <si>
    <t xml:space="preserve">       财政对企业职工基本养老基金的补助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</si>
  <si>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财政对企业职工基本养老基金的补助</t>
    </r>
  </si>
  <si>
    <t xml:space="preserve">       财政对城乡居民基本养老基金的补助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</si>
  <si>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财政对城乡居民基本养老基金的补助</t>
    </r>
  </si>
  <si>
    <t xml:space="preserve">    财政对其他社会保险基金的补助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</si>
  <si>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财政对其他社会保险基金的补助</t>
    </r>
  </si>
  <si>
    <t xml:space="preserve">       财政对生育保险基金的补助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</si>
  <si>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财政对生育保险基金的补助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</si>
  <si>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其他社会保障和就业支出</t>
    </r>
  </si>
  <si>
    <t xml:space="preserve">      其他医疗卫生与计划生育管理事务支出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</si>
  <si>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其他医疗卫生与计划生育管理事务支出</t>
    </r>
  </si>
  <si>
    <t xml:space="preserve">      综合医院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</si>
  <si>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综合医院</t>
    </r>
  </si>
  <si>
    <t xml:space="preserve">      中医医院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</si>
  <si>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中医医院</t>
    </r>
  </si>
  <si>
    <t xml:space="preserve">      儿童医院</t>
  </si>
  <si>
    <t xml:space="preserve">      其他公立医院支出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</si>
  <si>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其他公立医院支出</t>
    </r>
  </si>
  <si>
    <t xml:space="preserve">      城市社区卫生机构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</si>
  <si>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城市社区卫生机构</t>
    </r>
  </si>
  <si>
    <t xml:space="preserve">      乡镇卫生院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</si>
  <si>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乡镇卫生院</t>
    </r>
  </si>
  <si>
    <t xml:space="preserve">      其他基层医疗卫生机构支出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</si>
  <si>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其他基层医疗卫生机构支出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</si>
  <si>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疾病预防控制机构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</si>
  <si>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卫生监督机构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</si>
  <si>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妇幼保健机构</t>
    </r>
  </si>
  <si>
    <t xml:space="preserve">      基本公共卫生服务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</si>
  <si>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基本公共卫生服务</t>
    </r>
  </si>
  <si>
    <t xml:space="preserve">      重大公共卫生专项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</si>
  <si>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重大公共卫生专项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</si>
  <si>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其他公共卫生支出</t>
    </r>
  </si>
  <si>
    <t xml:space="preserve">      中医（民政医）药专项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</si>
  <si>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中医（民政医）药专项</t>
    </r>
  </si>
  <si>
    <t xml:space="preserve">      其他中医药支出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</si>
  <si>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其他中医药支出</t>
    </r>
  </si>
  <si>
    <t xml:space="preserve">      计划生育机构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</si>
  <si>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计划生育机构</t>
    </r>
  </si>
  <si>
    <t xml:space="preserve">      计划生育服务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</si>
  <si>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计划生育服务</t>
    </r>
  </si>
  <si>
    <t xml:space="preserve">      其他计划生育事务支出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</si>
  <si>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其他计划生育事务支出</t>
    </r>
  </si>
  <si>
    <t xml:space="preserve">    食品和药品监督管理事务</t>
  </si>
  <si>
    <t xml:space="preserve">      食品安全事务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</si>
  <si>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食品安全事务</t>
    </r>
  </si>
  <si>
    <t xml:space="preserve">      其他食品和药品监督管理事务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</si>
  <si>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其他</t>
    </r>
    <r>
      <rPr>
        <sz val="12"/>
        <rFont val="宋体"/>
        <charset val="134"/>
      </rPr>
      <t>食品和药品监督管理事务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</si>
  <si>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行政单位医疗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</si>
  <si>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事业单位医疗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</si>
  <si>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公务员医疗补助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</si>
  <si>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财政对基本医疗保险基金的补助</t>
    </r>
  </si>
  <si>
    <t xml:space="preserve">       财政对城乡居民基本医疗保险基金的补助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</si>
  <si>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财政对新型农村合作医疗基金的补助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</si>
  <si>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医疗救助</t>
    </r>
  </si>
  <si>
    <t xml:space="preserve">      城乡医疗救助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</si>
  <si>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城乡医疗救助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</si>
  <si>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优抚对象医疗</t>
    </r>
  </si>
  <si>
    <t xml:space="preserve">      优抚对象医疗补助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</si>
  <si>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优抚对象医疗补助</t>
    </r>
  </si>
  <si>
    <t xml:space="preserve">      城镇居民基本医疗保险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</si>
  <si>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城镇居民基本医疗保险</t>
    </r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</si>
  <si>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其他医疗卫生与计划生育支出</t>
    </r>
  </si>
  <si>
    <t xml:space="preserve">      其他环境监测与监察支出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</si>
  <si>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其他环境监测与监察支出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</si>
  <si>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>大气</t>
    </r>
  </si>
  <si>
    <t xml:space="preserve">      水体</t>
  </si>
  <si>
    <t xml:space="preserve">      固体废器物与化学品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</si>
  <si>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固体废器物与化学品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</si>
  <si>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其他污染防治支出</t>
    </r>
  </si>
  <si>
    <t xml:space="preserve">      农村环境保护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</si>
  <si>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农村环境保护</t>
    </r>
  </si>
  <si>
    <t xml:space="preserve">      森林管护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</si>
  <si>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森林管护</t>
    </r>
  </si>
  <si>
    <t xml:space="preserve">      社会保险补助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</si>
  <si>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社会保险补助</t>
    </r>
  </si>
  <si>
    <t xml:space="preserve">      退耕现金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</si>
  <si>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退耕现金</t>
    </r>
  </si>
  <si>
    <t xml:space="preserve">      其他退耕还林支出</t>
  </si>
  <si>
    <t xml:space="preserve">      能源节约利用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</si>
  <si>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能源节约利用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</si>
  <si>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环境监测与信息</t>
    </r>
  </si>
  <si>
    <t>十一、城乡社区支出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</si>
  <si>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行政运行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</si>
  <si>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城管执法</t>
    </r>
  </si>
  <si>
    <t xml:space="preserve">        其他城乡社区管理事务支出</t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</si>
  <si>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其他城乡社区管理事务支出</t>
    </r>
  </si>
  <si>
    <t xml:space="preserve">        城乡社区规划与管理</t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</si>
  <si>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城乡社区规划与管理</t>
    </r>
  </si>
  <si>
    <t xml:space="preserve">        小城镇基础设施建设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</si>
  <si>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小城镇基础设施建设</t>
    </r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</si>
  <si>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其他</t>
    </r>
    <r>
      <rPr>
        <sz val="12"/>
        <rFont val="宋体"/>
        <charset val="134"/>
      </rPr>
      <t>城乡社区公共设施</t>
    </r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</si>
  <si>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城乡社区环境卫生</t>
    </r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</si>
  <si>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建设市场管理与监督</t>
    </r>
  </si>
  <si>
    <t>十二、农林水支出</t>
  </si>
  <si>
    <t xml:space="preserve">        事业运行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</si>
  <si>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事业运行</t>
    </r>
  </si>
  <si>
    <t xml:space="preserve">        科技转化与推广服务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</si>
  <si>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科技转化与推广服务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</si>
  <si>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病虫害控制</t>
    </r>
  </si>
  <si>
    <t xml:space="preserve">        农业结构调整补贴</t>
  </si>
  <si>
    <t xml:space="preserve">        农产品质量安全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</si>
  <si>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农产品质量安全</t>
    </r>
  </si>
  <si>
    <t xml:space="preserve">        农业生产支持补贴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</si>
  <si>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农业生产支持补贴</t>
    </r>
  </si>
  <si>
    <t xml:space="preserve">        农业组织化和产业化经营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</si>
  <si>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农业组织化和产业化经营</t>
    </r>
  </si>
  <si>
    <t xml:space="preserve">        对高校毕业生到基础任职补助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</si>
  <si>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对高校毕业生到基础任职补助</t>
    </r>
  </si>
  <si>
    <t xml:space="preserve">        其他农业支出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</si>
  <si>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其他农业支出</t>
    </r>
  </si>
  <si>
    <t xml:space="preserve">        林业事业机构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</si>
  <si>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林业事业机构</t>
    </r>
  </si>
  <si>
    <t xml:space="preserve">        森林培育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</si>
  <si>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森林培育</t>
    </r>
  </si>
  <si>
    <t xml:space="preserve">        森林资源管理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</si>
  <si>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森林资源管理</t>
    </r>
  </si>
  <si>
    <t xml:space="preserve">        森林生态效益补偿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</si>
  <si>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森林生态效益补偿</t>
    </r>
  </si>
  <si>
    <t xml:space="preserve">        湿地保护</t>
  </si>
  <si>
    <t xml:space="preserve">        林业产业化</t>
  </si>
  <si>
    <t xml:space="preserve">        林业执法与监督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</si>
  <si>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林业执法与监督</t>
    </r>
  </si>
  <si>
    <t xml:space="preserve">        林业防灾减灾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</si>
  <si>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林业防灾减灾</t>
    </r>
  </si>
  <si>
    <t xml:space="preserve">        其他林业支出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</si>
  <si>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其他林业支出</t>
    </r>
  </si>
  <si>
    <t xml:space="preserve">        水利工程建设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</si>
  <si>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水利工程建设</t>
    </r>
  </si>
  <si>
    <t xml:space="preserve">        水土保持</t>
  </si>
  <si>
    <t xml:space="preserve">        水资源节约管理与保护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</si>
  <si>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水资源节约管理与保护</t>
    </r>
  </si>
  <si>
    <t xml:space="preserve">        防汛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</si>
  <si>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防汛</t>
    </r>
  </si>
  <si>
    <t xml:space="preserve">        农田水利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</si>
  <si>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农田水利</t>
    </r>
  </si>
  <si>
    <t xml:space="preserve">        水利技术推广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</si>
  <si>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水利技术推广</t>
    </r>
  </si>
  <si>
    <t xml:space="preserve">        大中型水库移民后期扶持专项支出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</si>
  <si>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大中型水库移民后期扶持专项支出</t>
    </r>
  </si>
  <si>
    <t xml:space="preserve">        其他水利支出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</si>
  <si>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其他水利支出</t>
    </r>
  </si>
  <si>
    <t xml:space="preserve">        社会发展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</si>
  <si>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其他扶贫支出</t>
    </r>
  </si>
  <si>
    <t xml:space="preserve">        土地治理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</si>
  <si>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土地治理</t>
    </r>
  </si>
  <si>
    <t xml:space="preserve">        产业化经营</t>
  </si>
  <si>
    <t xml:space="preserve">        其他农业综合开发</t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</si>
  <si>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其他农业综合开发</t>
    </r>
  </si>
  <si>
    <t xml:space="preserve">        对村级一事一议的补助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</si>
  <si>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对村级一事一议的补助</t>
    </r>
  </si>
  <si>
    <t xml:space="preserve">        对村民委员会和村党支部的补助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</si>
  <si>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对村民委员会和村党支部的补助</t>
    </r>
  </si>
  <si>
    <t xml:space="preserve">        农村综合改革示范试点补助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</si>
  <si>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农村综合改革示范试点补助</t>
    </r>
  </si>
  <si>
    <t xml:space="preserve">      普惠金融发展支出</t>
  </si>
  <si>
    <t xml:space="preserve">        支持农村金融机构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</si>
  <si>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支持农村金融机构</t>
    </r>
  </si>
  <si>
    <t xml:space="preserve">        农业保险保费补贴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</si>
  <si>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农业保险保费补贴</t>
    </r>
  </si>
  <si>
    <t xml:space="preserve">        创业担保贷款贴息</t>
  </si>
  <si>
    <t xml:space="preserve">        其他农林水事务支出</t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</si>
  <si>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其他农林水事务支出</t>
    </r>
  </si>
  <si>
    <t>十三、交通运输支出</t>
  </si>
  <si>
    <t xml:space="preserve">        公路建设</t>
  </si>
  <si>
    <t xml:space="preserve">        公路运输管理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</si>
  <si>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公路运输管理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</si>
  <si>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其他公路水路运输支出</t>
    </r>
  </si>
  <si>
    <t xml:space="preserve">      石油价格改革对交通运输的补贴</t>
  </si>
  <si>
    <t xml:space="preserve">        对城市公交的补贴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</si>
  <si>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对</t>
    </r>
    <r>
      <rPr>
        <sz val="12"/>
        <rFont val="宋体"/>
        <charset val="134"/>
      </rPr>
      <t>城市公交的补贴</t>
    </r>
  </si>
  <si>
    <t xml:space="preserve">        对农村道路客运的补贴</t>
  </si>
  <si>
    <t xml:space="preserve">        对出租车的补贴</t>
  </si>
  <si>
    <t xml:space="preserve">        车辆购置税用于农村公路建设支出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</si>
  <si>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车辆购置税用于农村公路建设支出</t>
    </r>
  </si>
  <si>
    <t>十四、资源勘探信息等支出</t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</si>
  <si>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其他工业和信息产业监管支出</t>
    </r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</si>
  <si>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其他安全生产监管支出</t>
    </r>
  </si>
  <si>
    <t xml:space="preserve">        中小企业发展专项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</si>
  <si>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中小企业发展专项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</si>
  <si>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其他支持中小企业发展和管理支出</t>
    </r>
  </si>
  <si>
    <t>十五、商业服务业等支出</t>
  </si>
  <si>
    <t xml:space="preserve">        其他商业流通事务支出</t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</si>
  <si>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>其他商业流通事务支出</t>
    </r>
  </si>
  <si>
    <t xml:space="preserve">        旅游宣传</t>
  </si>
  <si>
    <t xml:space="preserve">        其他旅游业管理与服务支出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</si>
  <si>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其他</t>
    </r>
    <r>
      <rPr>
        <sz val="12"/>
        <rFont val="宋体"/>
        <charset val="134"/>
      </rPr>
      <t>旅游业管理与服务支出</t>
    </r>
  </si>
  <si>
    <t xml:space="preserve">      涉外发展服务支出</t>
  </si>
  <si>
    <t xml:space="preserve">      其他商业服务业等支出</t>
  </si>
  <si>
    <t xml:space="preserve">        国土整治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</si>
  <si>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地质灾害防治</t>
    </r>
  </si>
  <si>
    <t xml:space="preserve">        其他国土资源事务支出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</si>
  <si>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其他国土资源事务支出</t>
    </r>
  </si>
  <si>
    <t xml:space="preserve">        地震事业机构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</si>
  <si>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地震事业机构</t>
    </r>
  </si>
  <si>
    <t xml:space="preserve">        气象事业机构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</si>
  <si>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其他气象事务支出</t>
    </r>
  </si>
  <si>
    <t xml:space="preserve">      保障性安居工程支出</t>
  </si>
  <si>
    <t xml:space="preserve">        农村危房改造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</si>
  <si>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农村危房改造</t>
    </r>
  </si>
  <si>
    <t xml:space="preserve">        棚户区改造</t>
  </si>
  <si>
    <t xml:space="preserve">        公共租赁住房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</si>
  <si>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公共租赁住房</t>
    </r>
  </si>
  <si>
    <t xml:space="preserve">        保障性住房租金补贴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</si>
  <si>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</t>
    </r>
    <r>
      <rPr>
        <sz val="12"/>
        <rFont val="宋体"/>
        <charset val="134"/>
      </rPr>
      <t>保障性住房租金补贴</t>
    </r>
  </si>
  <si>
    <t xml:space="preserve">        其他保障性安居工程支出</t>
  </si>
  <si>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 xml:space="preserve">  </t>
    </r>
    <r>
      <rPr>
        <sz val="12"/>
        <rFont val="宋体"/>
        <charset val="134"/>
      </rPr>
      <t xml:space="preserve"> 其他保障性安居工程支出</t>
    </r>
  </si>
  <si>
    <t xml:space="preserve">        住房公积金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</si>
  <si>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住房公积金</t>
    </r>
  </si>
  <si>
    <t xml:space="preserve">        住房公积金管理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</si>
  <si>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住房公积金管理</t>
    </r>
  </si>
  <si>
    <t xml:space="preserve">        其他城乡社区住宅支出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</si>
  <si>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其他城乡社区住宅支出</t>
    </r>
  </si>
  <si>
    <t>二十一、预备费</t>
  </si>
  <si>
    <t>二十二、其他支出</t>
  </si>
  <si>
    <t xml:space="preserve">            其他支出</t>
  </si>
  <si>
    <t>二十三、债务付息支出</t>
  </si>
  <si>
    <t xml:space="preserve">        地方政府一般债务付息支出</t>
  </si>
  <si>
    <t xml:space="preserve">          地方政府一般债券付息支出</t>
  </si>
  <si>
    <t>二十四、债务发行费用支出</t>
  </si>
  <si>
    <t xml:space="preserve">        地方政府一般债务发行费用支出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</si>
  <si>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地方政府一般债务发行费用支出</t>
    </r>
  </si>
  <si>
    <t>一般公共预算支出合计</t>
  </si>
  <si>
    <t>说明：1、预算数包括本年本级收入、上级返还性收入、一般性转移、专项转移支付资金安排的支出。</t>
  </si>
  <si>
    <t xml:space="preserve">      2、年初预留包括增人增资、文明城市和文明单位创建、年度目标责任制考核、节假日值班补助、产业及园区扶持等资金。</t>
  </si>
  <si>
    <t>孝义市二○一八年上半年政府性基金预算收入完成情况表</t>
  </si>
  <si>
    <t>表十四</t>
  </si>
  <si>
    <t>收入项目</t>
  </si>
  <si>
    <t>2017年上半年完成数</t>
  </si>
  <si>
    <t>政府性基金预算收入合计</t>
  </si>
  <si>
    <t>孝义市二○一八年上半年政府性基金预算支出执行情况表</t>
  </si>
  <si>
    <t>表十五</t>
  </si>
  <si>
    <t>支出项目</t>
  </si>
  <si>
    <t>2017年上半年执行数</t>
  </si>
  <si>
    <t>一、社会保障和就业</t>
  </si>
  <si>
    <r>
      <rPr>
        <sz val="12"/>
        <color indexed="8"/>
        <rFont val="Times New Roman"/>
        <charset val="134"/>
      </rPr>
      <t xml:space="preserve">            </t>
    </r>
    <r>
      <rPr>
        <sz val="12"/>
        <color indexed="8"/>
        <rFont val="宋体"/>
        <charset val="134"/>
      </rPr>
      <t>移民补助</t>
    </r>
  </si>
  <si>
    <r>
      <rPr>
        <sz val="12"/>
        <color indexed="8"/>
        <rFont val="Times New Roman"/>
        <charset val="134"/>
      </rPr>
      <t xml:space="preserve">            </t>
    </r>
    <r>
      <rPr>
        <sz val="12"/>
        <color indexed="8"/>
        <rFont val="宋体"/>
        <charset val="134"/>
      </rPr>
      <t>基础设施建设和经济发展</t>
    </r>
  </si>
  <si>
    <t>二、城乡社区事务</t>
  </si>
  <si>
    <t xml:space="preserve">       征地和拆迁补偿支出</t>
  </si>
  <si>
    <t xml:space="preserve">       城市建设支出</t>
  </si>
  <si>
    <t xml:space="preserve">       公共租赁住房支出</t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</si>
  <si>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其他国有土地使用权出让收入安排的支出</t>
    </r>
  </si>
  <si>
    <r>
      <rPr>
        <sz val="12"/>
        <color indexed="8"/>
        <rFont val="Times New Roman"/>
        <charset val="134"/>
      </rPr>
      <t xml:space="preserve">             </t>
    </r>
    <r>
      <rPr>
        <sz val="12"/>
        <color indexed="8"/>
        <rFont val="宋体"/>
        <charset val="134"/>
      </rPr>
      <t>其他国有土地使用权出让收入安排的支出</t>
    </r>
  </si>
  <si>
    <r>
      <rPr>
        <sz val="12"/>
        <color indexed="8"/>
        <rFont val="Times New Roman"/>
        <charset val="134"/>
      </rPr>
      <t xml:space="preserve">             </t>
    </r>
    <r>
      <rPr>
        <sz val="12"/>
        <color indexed="8"/>
        <rFont val="宋体"/>
        <charset val="134"/>
      </rPr>
      <t>其他城市公用事业附加安排的支出</t>
    </r>
  </si>
  <si>
    <r>
      <rPr>
        <sz val="12"/>
        <color indexed="8"/>
        <rFont val="Times New Roman"/>
        <charset val="134"/>
      </rPr>
      <t xml:space="preserve">             </t>
    </r>
    <r>
      <rPr>
        <sz val="12"/>
        <color indexed="8"/>
        <rFont val="宋体"/>
        <charset val="134"/>
      </rPr>
      <t>其他国有土地收益基金支出</t>
    </r>
  </si>
  <si>
    <r>
      <rPr>
        <sz val="11"/>
        <color indexed="8"/>
        <rFont val="Times New Roman"/>
        <charset val="134"/>
      </rPr>
      <t xml:space="preserve">             </t>
    </r>
    <r>
      <rPr>
        <sz val="11"/>
        <color indexed="8"/>
        <rFont val="宋体"/>
        <charset val="134"/>
      </rPr>
      <t>其他城市基础设施配套费安排的支出</t>
    </r>
  </si>
  <si>
    <r>
      <rPr>
        <sz val="12"/>
        <color indexed="8"/>
        <rFont val="Times New Roman"/>
        <charset val="134"/>
      </rPr>
      <t xml:space="preserve">             </t>
    </r>
    <r>
      <rPr>
        <sz val="12"/>
        <color indexed="8"/>
        <rFont val="宋体"/>
        <charset val="134"/>
      </rPr>
      <t>其他城市基础设施配套费安排的支出</t>
    </r>
  </si>
  <si>
    <t xml:space="preserve">      城市环境卫生</t>
  </si>
  <si>
    <t xml:space="preserve">       城市环境卫生</t>
  </si>
  <si>
    <t>三、其他支出</t>
  </si>
  <si>
    <t xml:space="preserve">       彩票公益金及对应专项债务收入安排的支出</t>
  </si>
  <si>
    <t>四、债务付息支出</t>
  </si>
  <si>
    <t xml:space="preserve">    地方政府专项债务付息支出</t>
  </si>
  <si>
    <t>孝义市二○一八年上半年社会保险基金预算收支执行情况表</t>
  </si>
  <si>
    <t>表十六</t>
  </si>
  <si>
    <t>2018年预算收入数</t>
  </si>
  <si>
    <t>2018年预算支出数</t>
  </si>
  <si>
    <t>收支结余</t>
  </si>
  <si>
    <t>5、城乡居民基本医疗保险基金</t>
  </si>
  <si>
    <t>6、工伤保险基金</t>
  </si>
  <si>
    <t>7、失业保险基金</t>
  </si>
  <si>
    <t>8、生育保险基金</t>
  </si>
  <si>
    <t>孝义市二○一八年上半年国有资本经营预算收支情况表</t>
  </si>
  <si>
    <t>表十七</t>
  </si>
  <si>
    <t>2018年预算为2017年完成</t>
  </si>
  <si>
    <t>2017年备案预算数</t>
  </si>
  <si>
    <t>一、解决历史遗留问题及改革成本支出</t>
  </si>
  <si>
    <t>二、国有企业资本金注入</t>
  </si>
  <si>
    <t>三、国有企业政策性补贴</t>
  </si>
  <si>
    <t>四、金融国有资本经营预算支出</t>
  </si>
  <si>
    <t>五、其他国有资本经营预算支出</t>
  </si>
  <si>
    <t>国有资本经营预算收入合计</t>
  </si>
  <si>
    <t>国有资本经营预算支出合计</t>
  </si>
  <si>
    <t>孝义市二○一七年政府一般债务限额和余额情况表</t>
  </si>
  <si>
    <t>表十八</t>
  </si>
  <si>
    <t>金额</t>
  </si>
  <si>
    <t>2017年末一般债务限额</t>
  </si>
  <si>
    <t>2017年末一般债务余额</t>
  </si>
  <si>
    <t>孝义市二○一七年政府专项债务限额和余额情况表</t>
  </si>
  <si>
    <t>表十九</t>
  </si>
  <si>
    <t>2017年末专项债务限额</t>
  </si>
  <si>
    <t>2017年末专项债务余额</t>
  </si>
</sst>
</file>

<file path=xl/styles.xml><?xml version="1.0" encoding="utf-8"?>
<styleSheet xmlns="http://schemas.openxmlformats.org/spreadsheetml/2006/main">
  <numFmts count="10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#,##0_ "/>
    <numFmt numFmtId="177" formatCode="#,##0_);[Red]\(#,##0\)"/>
    <numFmt numFmtId="178" formatCode="0_ "/>
    <numFmt numFmtId="179" formatCode="0.0_ "/>
    <numFmt numFmtId="180" formatCode="#,##0.00_ "/>
    <numFmt numFmtId="181" formatCode="* #,##0.0;* \-#,##0.0;* &quot;&quot;??;@"/>
  </numFmts>
  <fonts count="47">
    <font>
      <sz val="12"/>
      <name val="宋体"/>
      <charset val="134"/>
    </font>
    <font>
      <sz val="23"/>
      <name val="方正大标宋简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color indexed="8"/>
      <name val="Times New Roman"/>
      <charset val="134"/>
    </font>
    <font>
      <sz val="12"/>
      <color indexed="8"/>
      <name val="Times New Roman"/>
      <charset val="134"/>
    </font>
    <font>
      <sz val="23"/>
      <color indexed="8"/>
      <name val="方正大标宋简体"/>
      <charset val="134"/>
    </font>
    <font>
      <b/>
      <sz val="11"/>
      <color indexed="8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20"/>
      <name val="方正大标宋简体"/>
      <charset val="134"/>
    </font>
    <font>
      <sz val="9"/>
      <name val="方正大标宋简体"/>
      <charset val="134"/>
    </font>
    <font>
      <sz val="10"/>
      <name val="宋体"/>
      <charset val="134"/>
      <scheme val="minor"/>
    </font>
    <font>
      <sz val="18"/>
      <name val="宋体"/>
      <charset val="134"/>
    </font>
    <font>
      <sz val="10"/>
      <name val="宋体"/>
      <charset val="134"/>
    </font>
    <font>
      <sz val="18"/>
      <name val="方正大标宋简体"/>
      <charset val="134"/>
    </font>
    <font>
      <sz val="12"/>
      <name val="黑体"/>
      <charset val="134"/>
    </font>
    <font>
      <sz val="11"/>
      <name val="Times New Roman"/>
      <charset val="134"/>
    </font>
    <font>
      <sz val="12"/>
      <name val="Times New Roman"/>
      <charset val="134"/>
    </font>
    <font>
      <b/>
      <sz val="12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16"/>
      <name val="宋体"/>
      <charset val="134"/>
    </font>
    <font>
      <sz val="11"/>
      <color indexed="17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6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24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19" borderId="26" applyNumberFormat="0" applyFont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4" fillId="0" borderId="23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23" fillId="6" borderId="20" applyNumberFormat="0" applyAlignment="0" applyProtection="0">
      <alignment vertical="center"/>
    </xf>
    <xf numFmtId="0" fontId="43" fillId="6" borderId="24" applyNumberFormat="0" applyAlignment="0" applyProtection="0">
      <alignment vertical="center"/>
    </xf>
    <xf numFmtId="0" fontId="38" fillId="24" borderId="27" applyNumberFormat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34" fillId="0" borderId="25" applyNumberFormat="0" applyFill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46" fillId="0" borderId="0"/>
    <xf numFmtId="0" fontId="35" fillId="14" borderId="0" applyNumberFormat="0" applyBorder="0" applyAlignment="0" applyProtection="0">
      <alignment vertical="center"/>
    </xf>
    <xf numFmtId="0" fontId="46" fillId="0" borderId="0"/>
    <xf numFmtId="0" fontId="45" fillId="0" borderId="0"/>
    <xf numFmtId="0" fontId="36" fillId="18" borderId="0" applyNumberFormat="0" applyBorder="0" applyAlignment="0" applyProtection="0">
      <alignment vertical="center"/>
    </xf>
  </cellStyleXfs>
  <cellXfs count="320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176" fontId="0" fillId="2" borderId="0" xfId="0" applyNumberFormat="1" applyFont="1" applyFill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2" fillId="0" borderId="0" xfId="0" applyFont="1">
      <alignment vertical="center"/>
    </xf>
    <xf numFmtId="176" fontId="2" fillId="2" borderId="0" xfId="0" applyNumberFormat="1" applyFont="1" applyFill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3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2" borderId="0" xfId="0" applyNumberFormat="1" applyFill="1" applyBorder="1" applyAlignment="1" applyProtection="1">
      <alignment vertical="center"/>
    </xf>
    <xf numFmtId="0" fontId="0" fillId="2" borderId="0" xfId="0" applyNumberFormat="1" applyFill="1" applyBorder="1" applyAlignment="1" applyProtection="1"/>
    <xf numFmtId="0" fontId="2" fillId="2" borderId="0" xfId="0" applyNumberFormat="1" applyFont="1" applyFill="1" applyBorder="1" applyAlignment="1" applyProtection="1">
      <alignment vertical="center"/>
    </xf>
    <xf numFmtId="0" fontId="2" fillId="2" borderId="0" xfId="0" applyNumberFormat="1" applyFont="1" applyFill="1" applyBorder="1" applyAlignment="1" applyProtection="1"/>
    <xf numFmtId="0" fontId="2" fillId="2" borderId="0" xfId="0" applyNumberFormat="1" applyFont="1" applyFill="1" applyAlignment="1" applyProtection="1"/>
    <xf numFmtId="0" fontId="2" fillId="2" borderId="1" xfId="0" applyNumberFormat="1" applyFont="1" applyFill="1" applyBorder="1" applyAlignment="1" applyProtection="1">
      <alignment horizontal="left" vertical="center" wrapText="1"/>
    </xf>
    <xf numFmtId="176" fontId="2" fillId="0" borderId="1" xfId="0" applyNumberFormat="1" applyFont="1" applyBorder="1" applyAlignment="1">
      <alignment horizontal="right" vertical="center"/>
    </xf>
    <xf numFmtId="10" fontId="2" fillId="0" borderId="1" xfId="0" applyNumberFormat="1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3" borderId="0" xfId="0" applyFont="1" applyFill="1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2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vertical="center" wrapText="1"/>
    </xf>
    <xf numFmtId="177" fontId="2" fillId="0" borderId="1" xfId="0" applyNumberFormat="1" applyFont="1" applyFill="1" applyBorder="1" applyAlignment="1">
      <alignment vertical="center"/>
    </xf>
    <xf numFmtId="10" fontId="2" fillId="0" borderId="1" xfId="0" applyNumberFormat="1" applyFont="1" applyFill="1" applyBorder="1" applyAlignment="1">
      <alignment vertical="center"/>
    </xf>
    <xf numFmtId="10" fontId="2" fillId="0" borderId="1" xfId="0" applyNumberFormat="1" applyFont="1" applyBorder="1">
      <alignment vertical="center"/>
    </xf>
    <xf numFmtId="3" fontId="6" fillId="0" borderId="1" xfId="0" applyNumberFormat="1" applyFont="1" applyFill="1" applyBorder="1" applyAlignment="1">
      <alignment vertical="center" wrapText="1"/>
    </xf>
    <xf numFmtId="49" fontId="7" fillId="0" borderId="1" xfId="54" applyNumberFormat="1" applyFont="1" applyFill="1" applyBorder="1" applyAlignment="1" applyProtection="1">
      <alignment horizontal="left" vertical="center"/>
    </xf>
    <xf numFmtId="49" fontId="8" fillId="0" borderId="1" xfId="54" applyNumberFormat="1" applyFont="1" applyFill="1" applyBorder="1" applyAlignment="1" applyProtection="1">
      <alignment horizontal="left" vertical="center"/>
    </xf>
    <xf numFmtId="3" fontId="2" fillId="3" borderId="1" xfId="0" applyNumberFormat="1" applyFont="1" applyFill="1" applyBorder="1" applyAlignment="1">
      <alignment vertical="center" wrapText="1"/>
    </xf>
    <xf numFmtId="177" fontId="2" fillId="3" borderId="1" xfId="0" applyNumberFormat="1" applyFont="1" applyFill="1" applyBorder="1" applyAlignment="1">
      <alignment vertical="center"/>
    </xf>
    <xf numFmtId="0" fontId="2" fillId="3" borderId="1" xfId="0" applyFont="1" applyFill="1" applyBorder="1">
      <alignment vertical="center"/>
    </xf>
    <xf numFmtId="3" fontId="0" fillId="3" borderId="1" xfId="0" applyNumberFormat="1" applyFont="1" applyFill="1" applyBorder="1" applyAlignment="1">
      <alignment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Border="1">
      <alignment vertical="center"/>
    </xf>
    <xf numFmtId="177" fontId="2" fillId="3" borderId="1" xfId="0" applyNumberFormat="1" applyFont="1" applyFill="1" applyBorder="1">
      <alignment vertical="center"/>
    </xf>
    <xf numFmtId="3" fontId="4" fillId="0" borderId="1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vertical="center"/>
    </xf>
    <xf numFmtId="177" fontId="0" fillId="3" borderId="1" xfId="0" applyNumberFormat="1" applyFont="1" applyFill="1" applyBorder="1" applyAlignment="1">
      <alignment vertical="center"/>
    </xf>
    <xf numFmtId="177" fontId="3" fillId="0" borderId="1" xfId="0" applyNumberFormat="1" applyFont="1" applyBorder="1">
      <alignment vertical="center"/>
    </xf>
    <xf numFmtId="0" fontId="3" fillId="0" borderId="0" xfId="0" applyFont="1">
      <alignment vertical="center"/>
    </xf>
    <xf numFmtId="0" fontId="2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3" fontId="5" fillId="0" borderId="1" xfId="0" applyNumberFormat="1" applyFont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vertical="center"/>
    </xf>
    <xf numFmtId="0" fontId="4" fillId="0" borderId="1" xfId="0" applyFont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vertical="center"/>
    </xf>
    <xf numFmtId="0" fontId="6" fillId="3" borderId="0" xfId="0" applyFont="1" applyFill="1" applyBorder="1">
      <alignment vertical="center"/>
    </xf>
    <xf numFmtId="0" fontId="6" fillId="3" borderId="0" xfId="0" applyFont="1" applyFill="1">
      <alignment vertical="center"/>
    </xf>
    <xf numFmtId="0" fontId="6" fillId="3" borderId="4" xfId="0" applyFont="1" applyFill="1" applyBorder="1">
      <alignment vertical="center"/>
    </xf>
    <xf numFmtId="0" fontId="0" fillId="3" borderId="0" xfId="0" applyFont="1" applyFill="1" applyBorder="1">
      <alignment vertical="center"/>
    </xf>
    <xf numFmtId="0" fontId="0" fillId="3" borderId="5" xfId="0" applyFont="1" applyFill="1" applyBorder="1">
      <alignment vertical="center"/>
    </xf>
    <xf numFmtId="0" fontId="0" fillId="3" borderId="1" xfId="0" applyFont="1" applyFill="1" applyBorder="1">
      <alignment vertical="center"/>
    </xf>
    <xf numFmtId="3" fontId="9" fillId="3" borderId="0" xfId="0" applyNumberFormat="1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vertical="center" wrapText="1"/>
    </xf>
    <xf numFmtId="0" fontId="5" fillId="3" borderId="0" xfId="0" applyFont="1" applyFill="1" applyBorder="1" applyAlignment="1">
      <alignment horizontal="right" wrapText="1"/>
    </xf>
    <xf numFmtId="0" fontId="10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" fontId="5" fillId="3" borderId="6" xfId="0" applyNumberFormat="1" applyFont="1" applyFill="1" applyBorder="1" applyAlignment="1">
      <alignment vertical="center" wrapText="1"/>
    </xf>
    <xf numFmtId="177" fontId="5" fillId="3" borderId="6" xfId="0" applyNumberFormat="1" applyFont="1" applyFill="1" applyBorder="1" applyAlignment="1">
      <alignment vertical="center" wrapText="1"/>
    </xf>
    <xf numFmtId="10" fontId="5" fillId="3" borderId="6" xfId="0" applyNumberFormat="1" applyFont="1" applyFill="1" applyBorder="1" applyAlignment="1">
      <alignment vertical="center" wrapText="1"/>
    </xf>
    <xf numFmtId="10" fontId="5" fillId="3" borderId="7" xfId="0" applyNumberFormat="1" applyFont="1" applyFill="1" applyBorder="1" applyAlignment="1">
      <alignment vertical="center" wrapText="1"/>
    </xf>
    <xf numFmtId="0" fontId="5" fillId="3" borderId="6" xfId="0" applyFont="1" applyFill="1" applyBorder="1" applyAlignment="1">
      <alignment vertical="center" wrapText="1"/>
    </xf>
    <xf numFmtId="1" fontId="0" fillId="3" borderId="8" xfId="0" applyNumberFormat="1" applyFont="1" applyFill="1" applyBorder="1">
      <alignment vertical="center"/>
    </xf>
    <xf numFmtId="178" fontId="5" fillId="3" borderId="1" xfId="0" applyNumberFormat="1" applyFont="1" applyFill="1" applyBorder="1" applyAlignment="1" applyProtection="1">
      <alignment horizontal="left" vertical="center" wrapText="1"/>
      <protection locked="0"/>
    </xf>
    <xf numFmtId="177" fontId="5" fillId="3" borderId="1" xfId="0" applyNumberFormat="1" applyFont="1" applyFill="1" applyBorder="1" applyAlignment="1" applyProtection="1">
      <alignment vertical="center" wrapText="1"/>
      <protection locked="0"/>
    </xf>
    <xf numFmtId="10" fontId="5" fillId="3" borderId="1" xfId="0" applyNumberFormat="1" applyFont="1" applyFill="1" applyBorder="1" applyAlignment="1">
      <alignment vertical="center" wrapText="1"/>
    </xf>
    <xf numFmtId="10" fontId="5" fillId="3" borderId="9" xfId="0" applyNumberFormat="1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178" fontId="0" fillId="3" borderId="5" xfId="0" applyNumberFormat="1" applyFont="1" applyFill="1" applyBorder="1" applyAlignment="1" applyProtection="1">
      <alignment horizontal="left" vertical="center"/>
      <protection locked="0"/>
    </xf>
    <xf numFmtId="179" fontId="5" fillId="3" borderId="1" xfId="0" applyNumberFormat="1" applyFont="1" applyFill="1" applyBorder="1" applyAlignment="1" applyProtection="1">
      <alignment horizontal="left" vertical="center" wrapText="1"/>
      <protection locked="0"/>
    </xf>
    <xf numFmtId="179" fontId="0" fillId="3" borderId="5" xfId="0" applyNumberFormat="1" applyFont="1" applyFill="1" applyBorder="1" applyAlignment="1" applyProtection="1">
      <alignment horizontal="left" vertical="center"/>
      <protection locked="0"/>
    </xf>
    <xf numFmtId="179" fontId="0" fillId="3" borderId="5" xfId="0" applyNumberFormat="1" applyFill="1" applyBorder="1" applyAlignment="1" applyProtection="1">
      <alignment horizontal="left" vertical="center"/>
      <protection locked="0"/>
    </xf>
    <xf numFmtId="0" fontId="5" fillId="3" borderId="1" xfId="0" applyFont="1" applyFill="1" applyBorder="1" applyAlignment="1" applyProtection="1">
      <alignment vertical="center" wrapText="1"/>
      <protection locked="0"/>
    </xf>
    <xf numFmtId="0" fontId="0" fillId="3" borderId="5" xfId="0" applyFont="1" applyFill="1" applyBorder="1" applyAlignment="1" applyProtection="1">
      <alignment vertical="center"/>
      <protection locked="0"/>
    </xf>
    <xf numFmtId="0" fontId="0" fillId="3" borderId="5" xfId="0" applyFill="1" applyBorder="1" applyAlignment="1" applyProtection="1">
      <alignment vertical="center"/>
      <protection locked="0"/>
    </xf>
    <xf numFmtId="178" fontId="6" fillId="3" borderId="5" xfId="0" applyNumberFormat="1" applyFont="1" applyFill="1" applyBorder="1" applyAlignment="1" applyProtection="1">
      <alignment horizontal="left" vertical="center"/>
      <protection locked="0"/>
    </xf>
    <xf numFmtId="177" fontId="0" fillId="3" borderId="6" xfId="0" applyNumberFormat="1" applyFont="1" applyFill="1" applyBorder="1" applyAlignment="1">
      <alignment vertical="center"/>
    </xf>
    <xf numFmtId="177" fontId="0" fillId="3" borderId="1" xfId="0" applyNumberFormat="1" applyFont="1" applyFill="1" applyBorder="1" applyAlignment="1" applyProtection="1">
      <alignment vertical="center"/>
      <protection locked="0"/>
    </xf>
    <xf numFmtId="177" fontId="6" fillId="3" borderId="1" xfId="0" applyNumberFormat="1" applyFont="1" applyFill="1" applyBorder="1" applyAlignment="1" applyProtection="1">
      <alignment vertical="center"/>
      <protection locked="0"/>
    </xf>
    <xf numFmtId="177" fontId="5" fillId="3" borderId="1" xfId="0" applyNumberFormat="1" applyFont="1" applyFill="1" applyBorder="1" applyAlignment="1">
      <alignment vertical="center" wrapText="1"/>
    </xf>
    <xf numFmtId="1" fontId="5" fillId="3" borderId="1" xfId="0" applyNumberFormat="1" applyFont="1" applyFill="1" applyBorder="1" applyAlignment="1">
      <alignment vertical="center" wrapText="1"/>
    </xf>
    <xf numFmtId="1" fontId="0" fillId="3" borderId="5" xfId="0" applyNumberFormat="1" applyFont="1" applyFill="1" applyBorder="1">
      <alignment vertical="center"/>
    </xf>
    <xf numFmtId="1" fontId="5" fillId="3" borderId="1" xfId="0" applyNumberFormat="1" applyFont="1" applyFill="1" applyBorder="1" applyAlignment="1">
      <alignment horizontal="left" wrapText="1"/>
    </xf>
    <xf numFmtId="1" fontId="0" fillId="3" borderId="5" xfId="0" applyNumberFormat="1" applyFont="1" applyFill="1" applyBorder="1" applyAlignment="1">
      <alignment horizontal="left"/>
    </xf>
    <xf numFmtId="178" fontId="0" fillId="3" borderId="5" xfId="0" applyNumberFormat="1" applyFill="1" applyBorder="1" applyAlignment="1" applyProtection="1">
      <alignment horizontal="left" vertical="center"/>
      <protection locked="0"/>
    </xf>
    <xf numFmtId="0" fontId="5" fillId="3" borderId="1" xfId="0" applyFont="1" applyFill="1" applyBorder="1" applyAlignment="1">
      <alignment horizontal="left" wrapText="1"/>
    </xf>
    <xf numFmtId="0" fontId="0" fillId="3" borderId="5" xfId="0" applyFont="1" applyFill="1" applyBorder="1" applyAlignment="1">
      <alignment horizontal="left"/>
    </xf>
    <xf numFmtId="0" fontId="0" fillId="3" borderId="5" xfId="0" applyFont="1" applyFill="1" applyBorder="1" applyAlignment="1">
      <alignment vertical="center"/>
    </xf>
    <xf numFmtId="3" fontId="5" fillId="3" borderId="1" xfId="0" applyNumberFormat="1" applyFont="1" applyFill="1" applyBorder="1" applyAlignment="1" applyProtection="1">
      <alignment horizontal="left" vertical="center" wrapText="1"/>
    </xf>
    <xf numFmtId="3" fontId="0" fillId="3" borderId="5" xfId="0" applyNumberFormat="1" applyFont="1" applyFill="1" applyBorder="1" applyAlignment="1" applyProtection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3" fontId="5" fillId="3" borderId="1" xfId="0" applyNumberFormat="1" applyFont="1" applyFill="1" applyBorder="1" applyAlignment="1">
      <alignment vertical="center" wrapText="1"/>
    </xf>
    <xf numFmtId="0" fontId="0" fillId="3" borderId="5" xfId="0" applyFont="1" applyFill="1" applyBorder="1" applyAlignment="1">
      <alignment horizontal="left" vertical="center"/>
    </xf>
    <xf numFmtId="1" fontId="10" fillId="3" borderId="1" xfId="0" applyNumberFormat="1" applyFont="1" applyFill="1" applyBorder="1" applyAlignment="1">
      <alignment horizontal="center" wrapText="1"/>
    </xf>
    <xf numFmtId="3" fontId="10" fillId="3" borderId="1" xfId="0" applyNumberFormat="1" applyFont="1" applyFill="1" applyBorder="1" applyAlignment="1">
      <alignment vertical="center" wrapText="1"/>
    </xf>
    <xf numFmtId="1" fontId="4" fillId="3" borderId="10" xfId="0" applyNumberFormat="1" applyFont="1" applyFill="1" applyBorder="1" applyAlignment="1">
      <alignment horizontal="center"/>
    </xf>
    <xf numFmtId="3" fontId="5" fillId="3" borderId="0" xfId="0" applyNumberFormat="1" applyFont="1" applyFill="1" applyBorder="1" applyAlignment="1">
      <alignment horizontal="left" vertical="center" wrapText="1"/>
    </xf>
    <xf numFmtId="3" fontId="0" fillId="3" borderId="1" xfId="0" applyNumberFormat="1" applyFont="1" applyFill="1" applyBorder="1" applyAlignment="1">
      <alignment vertical="center"/>
    </xf>
    <xf numFmtId="3" fontId="3" fillId="3" borderId="2" xfId="0" applyNumberFormat="1" applyFont="1" applyFill="1" applyBorder="1">
      <alignment vertical="center"/>
    </xf>
    <xf numFmtId="0" fontId="5" fillId="3" borderId="0" xfId="0" applyFont="1" applyFill="1" applyBorder="1">
      <alignment vertical="center"/>
    </xf>
    <xf numFmtId="1" fontId="4" fillId="3" borderId="0" xfId="0" applyNumberFormat="1" applyFont="1" applyFill="1" applyBorder="1" applyAlignment="1">
      <alignment horizontal="center"/>
    </xf>
    <xf numFmtId="0" fontId="5" fillId="3" borderId="0" xfId="0" applyFont="1" applyFill="1">
      <alignment vertical="center"/>
    </xf>
    <xf numFmtId="0" fontId="5" fillId="3" borderId="4" xfId="0" applyFont="1" applyFill="1" applyBorder="1">
      <alignment vertical="center"/>
    </xf>
    <xf numFmtId="1" fontId="4" fillId="3" borderId="8" xfId="0" applyNumberFormat="1" applyFont="1" applyFill="1" applyBorder="1" applyAlignment="1">
      <alignment horizontal="center"/>
    </xf>
    <xf numFmtId="1" fontId="4" fillId="3" borderId="5" xfId="0" applyNumberFormat="1" applyFont="1" applyFill="1" applyBorder="1" applyAlignment="1">
      <alignment horizontal="center"/>
    </xf>
    <xf numFmtId="3" fontId="3" fillId="3" borderId="0" xfId="0" applyNumberFormat="1" applyFont="1" applyFill="1" applyBorder="1">
      <alignment vertical="center"/>
    </xf>
    <xf numFmtId="3" fontId="3" fillId="3" borderId="6" xfId="0" applyNumberFormat="1" applyFont="1" applyFill="1" applyBorder="1">
      <alignment vertical="center"/>
    </xf>
    <xf numFmtId="3" fontId="3" fillId="3" borderId="1" xfId="0" applyNumberFormat="1" applyFont="1" applyFill="1" applyBorder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right" vertical="center" wrapText="1"/>
    </xf>
    <xf numFmtId="10" fontId="2" fillId="0" borderId="1" xfId="0" applyNumberFormat="1" applyFont="1" applyBorder="1" applyAlignment="1">
      <alignment vertical="center" wrapText="1"/>
    </xf>
    <xf numFmtId="180" fontId="0" fillId="0" borderId="1" xfId="0" applyNumberFormat="1" applyFont="1" applyFill="1" applyBorder="1" applyAlignment="1">
      <alignment vertical="center"/>
    </xf>
    <xf numFmtId="0" fontId="0" fillId="0" borderId="1" xfId="0" applyFont="1" applyBorder="1">
      <alignment vertical="center"/>
    </xf>
    <xf numFmtId="0" fontId="0" fillId="4" borderId="1" xfId="0" applyFont="1" applyFill="1" applyBorder="1" applyAlignment="1">
      <alignment vertical="center"/>
    </xf>
    <xf numFmtId="177" fontId="0" fillId="4" borderId="1" xfId="0" applyNumberFormat="1" applyFont="1" applyFill="1" applyBorder="1" applyAlignment="1">
      <alignment vertical="center"/>
    </xf>
    <xf numFmtId="177" fontId="2" fillId="2" borderId="1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177" fontId="4" fillId="2" borderId="1" xfId="0" applyNumberFormat="1" applyFont="1" applyFill="1" applyBorder="1">
      <alignment vertical="center"/>
    </xf>
    <xf numFmtId="0" fontId="3" fillId="4" borderId="1" xfId="0" applyFont="1" applyFill="1" applyBorder="1" applyAlignment="1">
      <alignment horizontal="left" vertical="center"/>
    </xf>
    <xf numFmtId="177" fontId="3" fillId="4" borderId="1" xfId="0" applyNumberFormat="1" applyFont="1" applyFill="1" applyBorder="1">
      <alignment vertical="center"/>
    </xf>
    <xf numFmtId="0" fontId="11" fillId="3" borderId="0" xfId="0" applyFont="1" applyFill="1" applyAlignment="1">
      <alignment vertical="center"/>
    </xf>
    <xf numFmtId="178" fontId="12" fillId="3" borderId="0" xfId="0" applyNumberFormat="1" applyFont="1" applyFill="1" applyAlignment="1">
      <alignment vertical="center"/>
    </xf>
    <xf numFmtId="178" fontId="11" fillId="3" borderId="1" xfId="0" applyNumberFormat="1" applyFont="1" applyFill="1" applyBorder="1" applyAlignment="1">
      <alignment vertical="center"/>
    </xf>
    <xf numFmtId="0" fontId="13" fillId="3" borderId="0" xfId="0" applyFont="1" applyFill="1" applyBorder="1" applyAlignment="1">
      <alignment horizontal="center" vertical="center"/>
    </xf>
    <xf numFmtId="178" fontId="13" fillId="3" borderId="0" xfId="0" applyNumberFormat="1" applyFont="1" applyFill="1" applyBorder="1" applyAlignment="1">
      <alignment horizontal="right" vertical="center"/>
    </xf>
    <xf numFmtId="178" fontId="13" fillId="3" borderId="0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vertical="center"/>
    </xf>
    <xf numFmtId="178" fontId="2" fillId="3" borderId="3" xfId="0" applyNumberFormat="1" applyFont="1" applyFill="1" applyBorder="1" applyAlignment="1">
      <alignment vertical="center"/>
    </xf>
    <xf numFmtId="178" fontId="2" fillId="3" borderId="0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center" vertical="center" wrapText="1"/>
    </xf>
    <xf numFmtId="178" fontId="2" fillId="3" borderId="9" xfId="0" applyNumberFormat="1" applyFont="1" applyFill="1" applyBorder="1" applyAlignment="1">
      <alignment horizontal="center" vertical="center" wrapText="1"/>
    </xf>
    <xf numFmtId="178" fontId="2" fillId="3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vertical="center"/>
    </xf>
    <xf numFmtId="176" fontId="2" fillId="3" borderId="9" xfId="0" applyNumberFormat="1" applyFont="1" applyFill="1" applyBorder="1" applyAlignment="1">
      <alignment vertical="center"/>
    </xf>
    <xf numFmtId="178" fontId="2" fillId="3" borderId="1" xfId="0" applyNumberFormat="1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vertical="center"/>
    </xf>
    <xf numFmtId="178" fontId="11" fillId="3" borderId="0" xfId="0" applyNumberFormat="1" applyFont="1" applyFill="1" applyBorder="1" applyAlignment="1">
      <alignment vertical="center"/>
    </xf>
    <xf numFmtId="178" fontId="11" fillId="3" borderId="6" xfId="0" applyNumberFormat="1" applyFont="1" applyFill="1" applyBorder="1" applyAlignment="1">
      <alignment vertical="center"/>
    </xf>
    <xf numFmtId="178" fontId="14" fillId="3" borderId="0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left" vertical="center" wrapText="1"/>
    </xf>
    <xf numFmtId="176" fontId="2" fillId="3" borderId="9" xfId="0" applyNumberFormat="1" applyFont="1" applyFill="1" applyBorder="1" applyAlignment="1">
      <alignment vertical="center" wrapText="1"/>
    </xf>
    <xf numFmtId="178" fontId="2" fillId="3" borderId="1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vertical="center" wrapText="1"/>
    </xf>
    <xf numFmtId="0" fontId="11" fillId="3" borderId="0" xfId="0" applyFont="1" applyFill="1" applyBorder="1" applyAlignment="1">
      <alignment vertical="center"/>
    </xf>
    <xf numFmtId="178" fontId="12" fillId="3" borderId="0" xfId="0" applyNumberFormat="1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15" fillId="3" borderId="0" xfId="0" applyFont="1" applyFill="1" applyAlignment="1">
      <alignment vertical="center"/>
    </xf>
    <xf numFmtId="181" fontId="16" fillId="3" borderId="0" xfId="0" applyNumberFormat="1" applyFont="1" applyFill="1" applyBorder="1" applyAlignment="1">
      <alignment horizontal="center" vertical="center"/>
    </xf>
    <xf numFmtId="0" fontId="3" fillId="3" borderId="0" xfId="0" applyFont="1" applyFill="1" applyBorder="1" applyAlignment="1">
      <alignment vertical="center"/>
    </xf>
    <xf numFmtId="49" fontId="17" fillId="3" borderId="0" xfId="0" applyNumberFormat="1" applyFont="1" applyFill="1" applyBorder="1" applyAlignment="1" applyProtection="1">
      <alignment vertical="center"/>
    </xf>
    <xf numFmtId="178" fontId="17" fillId="3" borderId="0" xfId="0" applyNumberFormat="1" applyFont="1" applyFill="1" applyBorder="1" applyAlignment="1">
      <alignment vertical="center"/>
    </xf>
    <xf numFmtId="181" fontId="17" fillId="3" borderId="0" xfId="0" applyNumberFormat="1" applyFont="1" applyFill="1" applyBorder="1" applyAlignment="1">
      <alignment vertical="center"/>
    </xf>
    <xf numFmtId="181" fontId="17" fillId="3" borderId="0" xfId="0" applyNumberFormat="1" applyFont="1" applyFill="1" applyBorder="1" applyAlignment="1"/>
    <xf numFmtId="0" fontId="17" fillId="3" borderId="0" xfId="0" applyFont="1" applyFill="1" applyBorder="1" applyAlignment="1"/>
    <xf numFmtId="0" fontId="0" fillId="3" borderId="0" xfId="0" applyFont="1" applyFill="1" applyBorder="1" applyAlignment="1">
      <alignment vertical="center"/>
    </xf>
    <xf numFmtId="3" fontId="18" fillId="3" borderId="0" xfId="0" applyNumberFormat="1" applyFont="1" applyFill="1" applyBorder="1" applyAlignment="1">
      <alignment horizontal="center" vertical="center" wrapText="1"/>
    </xf>
    <xf numFmtId="178" fontId="18" fillId="3" borderId="0" xfId="0" applyNumberFormat="1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178" fontId="2" fillId="3" borderId="1" xfId="0" applyNumberFormat="1" applyFont="1" applyFill="1" applyBorder="1" applyAlignment="1">
      <alignment horizontal="center" vertical="center"/>
    </xf>
    <xf numFmtId="181" fontId="0" fillId="3" borderId="0" xfId="0" applyNumberFormat="1" applyFont="1" applyFill="1" applyBorder="1" applyAlignment="1">
      <alignment vertical="center"/>
    </xf>
    <xf numFmtId="49" fontId="2" fillId="3" borderId="7" xfId="0" applyNumberFormat="1" applyFont="1" applyFill="1" applyBorder="1" applyAlignment="1" applyProtection="1">
      <alignment horizontal="center" vertical="center"/>
    </xf>
    <xf numFmtId="176" fontId="2" fillId="3" borderId="1" xfId="0" applyNumberFormat="1" applyFont="1" applyFill="1" applyBorder="1" applyAlignment="1">
      <alignment horizontal="right" vertical="center"/>
    </xf>
    <xf numFmtId="181" fontId="3" fillId="3" borderId="0" xfId="0" applyNumberFormat="1" applyFont="1" applyFill="1" applyBorder="1" applyAlignment="1">
      <alignment vertical="center"/>
    </xf>
    <xf numFmtId="0" fontId="2" fillId="3" borderId="9" xfId="0" applyNumberFormat="1" applyFont="1" applyFill="1" applyBorder="1" applyAlignment="1" applyProtection="1">
      <alignment horizontal="left" vertical="center"/>
    </xf>
    <xf numFmtId="49" fontId="2" fillId="0" borderId="9" xfId="0" applyNumberFormat="1" applyFont="1" applyFill="1" applyBorder="1" applyAlignment="1" applyProtection="1">
      <alignment vertical="center"/>
    </xf>
    <xf numFmtId="181" fontId="0" fillId="3" borderId="0" xfId="0" applyNumberFormat="1" applyFont="1" applyFill="1" applyBorder="1" applyAlignment="1"/>
    <xf numFmtId="0" fontId="0" fillId="3" borderId="0" xfId="0" applyFont="1" applyFill="1" applyBorder="1" applyAlignment="1"/>
    <xf numFmtId="181" fontId="3" fillId="3" borderId="0" xfId="0" applyNumberFormat="1" applyFont="1" applyFill="1" applyBorder="1" applyAlignment="1"/>
    <xf numFmtId="0" fontId="3" fillId="3" borderId="0" xfId="0" applyFont="1" applyFill="1" applyBorder="1" applyAlignment="1"/>
    <xf numFmtId="0" fontId="17" fillId="3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Alignment="1">
      <alignment horizontal="center" vertical="center"/>
    </xf>
    <xf numFmtId="3" fontId="19" fillId="0" borderId="0" xfId="0" applyNumberFormat="1" applyFont="1">
      <alignment vertical="center"/>
    </xf>
    <xf numFmtId="3" fontId="0" fillId="0" borderId="0" xfId="0" applyNumberFormat="1" applyFont="1" applyAlignment="1">
      <alignment vertical="top"/>
    </xf>
    <xf numFmtId="3" fontId="0" fillId="0" borderId="0" xfId="0" applyNumberFormat="1" applyFont="1">
      <alignment vertical="center"/>
    </xf>
    <xf numFmtId="3" fontId="0" fillId="0" borderId="0" xfId="0" applyNumberFormat="1" applyFont="1" applyFill="1">
      <alignment vertical="center"/>
    </xf>
    <xf numFmtId="3" fontId="0" fillId="2" borderId="0" xfId="0" applyNumberFormat="1" applyFill="1">
      <alignment vertical="center"/>
    </xf>
    <xf numFmtId="3" fontId="0" fillId="0" borderId="0" xfId="0" applyNumberFormat="1">
      <alignment vertical="center"/>
    </xf>
    <xf numFmtId="3" fontId="1" fillId="0" borderId="0" xfId="0" applyNumberFormat="1" applyFont="1" applyAlignment="1">
      <alignment horizontal="center"/>
    </xf>
    <xf numFmtId="3" fontId="2" fillId="0" borderId="0" xfId="0" applyNumberFormat="1" applyFont="1" applyFill="1" applyAlignment="1">
      <alignment vertical="top"/>
    </xf>
    <xf numFmtId="3" fontId="2" fillId="2" borderId="0" xfId="0" applyNumberFormat="1" applyFont="1" applyFill="1" applyAlignment="1">
      <alignment vertical="top"/>
    </xf>
    <xf numFmtId="3" fontId="2" fillId="0" borderId="0" xfId="0" applyNumberFormat="1" applyFont="1" applyAlignment="1">
      <alignment vertical="top"/>
    </xf>
    <xf numFmtId="3" fontId="2" fillId="0" borderId="0" xfId="0" applyNumberFormat="1" applyFont="1" applyAlignment="1">
      <alignment horizontal="center" vertical="top"/>
    </xf>
    <xf numFmtId="3" fontId="2" fillId="0" borderId="0" xfId="0" applyNumberFormat="1" applyFont="1" applyAlignment="1">
      <alignment horizontal="right" vertical="top"/>
    </xf>
    <xf numFmtId="3" fontId="2" fillId="0" borderId="1" xfId="0" applyNumberFormat="1" applyFont="1" applyFill="1" applyBorder="1" applyAlignment="1">
      <alignment horizontal="center" vertical="center" wrapText="1"/>
    </xf>
    <xf numFmtId="3" fontId="20" fillId="2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3" fontId="21" fillId="0" borderId="11" xfId="0" applyNumberFormat="1" applyFont="1" applyBorder="1">
      <alignment vertical="center"/>
    </xf>
    <xf numFmtId="3" fontId="2" fillId="0" borderId="1" xfId="0" applyNumberFormat="1" applyFont="1" applyFill="1" applyBorder="1">
      <alignment vertical="center"/>
    </xf>
    <xf numFmtId="3" fontId="2" fillId="2" borderId="1" xfId="0" applyNumberFormat="1" applyFont="1" applyFill="1" applyBorder="1">
      <alignment vertical="center"/>
    </xf>
    <xf numFmtId="10" fontId="2" fillId="0" borderId="1" xfId="0" applyNumberFormat="1" applyFont="1" applyBorder="1" applyAlignment="1">
      <alignment vertical="center"/>
    </xf>
    <xf numFmtId="3" fontId="2" fillId="0" borderId="1" xfId="0" applyNumberFormat="1" applyFont="1" applyBorder="1">
      <alignment vertical="center"/>
    </xf>
    <xf numFmtId="3" fontId="0" fillId="5" borderId="1" xfId="0" applyNumberFormat="1" applyFont="1" applyFill="1" applyBorder="1">
      <alignment vertical="center"/>
    </xf>
    <xf numFmtId="3" fontId="2" fillId="0" borderId="1" xfId="0" applyNumberFormat="1" applyFont="1" applyFill="1" applyBorder="1" applyAlignment="1">
      <alignment vertical="center" wrapText="1"/>
    </xf>
    <xf numFmtId="3" fontId="0" fillId="0" borderId="1" xfId="0" applyNumberFormat="1" applyFont="1" applyBorder="1">
      <alignment vertical="center"/>
    </xf>
    <xf numFmtId="3" fontId="0" fillId="0" borderId="1" xfId="0" applyNumberFormat="1" applyFont="1" applyFill="1" applyBorder="1">
      <alignment vertical="center"/>
    </xf>
    <xf numFmtId="49" fontId="20" fillId="0" borderId="1" xfId="54" applyNumberFormat="1" applyFont="1" applyFill="1" applyBorder="1" applyAlignment="1" applyProtection="1">
      <alignment horizontal="left" vertical="center"/>
    </xf>
    <xf numFmtId="49" fontId="2" fillId="0" borderId="1" xfId="54" applyNumberFormat="1" applyFont="1" applyFill="1" applyBorder="1" applyAlignment="1" applyProtection="1">
      <alignment horizontal="left" vertical="center"/>
    </xf>
    <xf numFmtId="3" fontId="4" fillId="0" borderId="1" xfId="0" applyNumberFormat="1" applyFont="1" applyFill="1" applyBorder="1">
      <alignment vertical="center"/>
    </xf>
    <xf numFmtId="3" fontId="10" fillId="0" borderId="1" xfId="0" applyNumberFormat="1" applyFont="1" applyFill="1" applyBorder="1" applyAlignment="1">
      <alignment vertical="center" wrapText="1"/>
    </xf>
    <xf numFmtId="3" fontId="2" fillId="0" borderId="0" xfId="0" applyNumberFormat="1" applyFont="1" applyFill="1">
      <alignment vertical="center"/>
    </xf>
    <xf numFmtId="3" fontId="2" fillId="2" borderId="0" xfId="0" applyNumberFormat="1" applyFont="1" applyFill="1">
      <alignment vertical="center"/>
    </xf>
    <xf numFmtId="3" fontId="2" fillId="0" borderId="0" xfId="0" applyNumberFormat="1" applyFont="1">
      <alignment vertical="center"/>
    </xf>
    <xf numFmtId="3" fontId="0" fillId="2" borderId="0" xfId="0" applyNumberFormat="1" applyFont="1" applyFill="1">
      <alignment vertical="center"/>
    </xf>
    <xf numFmtId="3" fontId="2" fillId="0" borderId="0" xfId="0" applyNumberFormat="1" applyFont="1" applyAlignment="1">
      <alignment vertical="center"/>
    </xf>
    <xf numFmtId="3" fontId="2" fillId="2" borderId="0" xfId="0" applyNumberFormat="1" applyFont="1" applyFill="1" applyAlignment="1">
      <alignment vertical="center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right" vertical="center"/>
    </xf>
    <xf numFmtId="3" fontId="2" fillId="0" borderId="12" xfId="0" applyNumberFormat="1" applyFont="1" applyBorder="1" applyAlignment="1">
      <alignment horizontal="center" vertical="center" wrapText="1"/>
    </xf>
    <xf numFmtId="3" fontId="20" fillId="2" borderId="12" xfId="0" applyNumberFormat="1" applyFont="1" applyFill="1" applyBorder="1" applyAlignment="1">
      <alignment horizontal="center" vertical="center" wrapText="1"/>
    </xf>
    <xf numFmtId="3" fontId="2" fillId="0" borderId="13" xfId="0" applyNumberFormat="1" applyFont="1" applyBorder="1" applyAlignment="1">
      <alignment horizontal="center" vertical="center" wrapText="1"/>
    </xf>
    <xf numFmtId="3" fontId="20" fillId="0" borderId="11" xfId="0" applyNumberFormat="1" applyFont="1" applyBorder="1" applyAlignment="1">
      <alignment horizontal="center"/>
    </xf>
    <xf numFmtId="3" fontId="5" fillId="0" borderId="12" xfId="0" applyNumberFormat="1" applyFont="1" applyBorder="1">
      <alignment vertical="center"/>
    </xf>
    <xf numFmtId="3" fontId="5" fillId="2" borderId="12" xfId="0" applyNumberFormat="1" applyFont="1" applyFill="1" applyBorder="1">
      <alignment vertical="center"/>
    </xf>
    <xf numFmtId="10" fontId="2" fillId="0" borderId="12" xfId="0" applyNumberFormat="1" applyFont="1" applyBorder="1" applyAlignment="1">
      <alignment vertical="center"/>
    </xf>
    <xf numFmtId="10" fontId="2" fillId="0" borderId="13" xfId="0" applyNumberFormat="1" applyFont="1" applyBorder="1" applyAlignment="1">
      <alignment vertical="center"/>
    </xf>
    <xf numFmtId="3" fontId="2" fillId="0" borderId="12" xfId="0" applyNumberFormat="1" applyFont="1" applyBorder="1">
      <alignment vertical="center"/>
    </xf>
    <xf numFmtId="3" fontId="5" fillId="0" borderId="12" xfId="0" applyNumberFormat="1" applyFont="1" applyBorder="1" applyAlignment="1">
      <alignment horizontal="left" vertical="center"/>
    </xf>
    <xf numFmtId="3" fontId="5" fillId="0" borderId="14" xfId="0" applyNumberFormat="1" applyFont="1" applyBorder="1">
      <alignment vertical="center"/>
    </xf>
    <xf numFmtId="3" fontId="5" fillId="2" borderId="14" xfId="0" applyNumberFormat="1" applyFont="1" applyFill="1" applyBorder="1">
      <alignment vertical="center"/>
    </xf>
    <xf numFmtId="3" fontId="2" fillId="0" borderId="14" xfId="0" applyNumberFormat="1" applyFont="1" applyBorder="1">
      <alignment vertical="center"/>
    </xf>
    <xf numFmtId="3" fontId="10" fillId="0" borderId="1" xfId="0" applyNumberFormat="1" applyFont="1" applyBorder="1">
      <alignment vertical="center"/>
    </xf>
    <xf numFmtId="3" fontId="5" fillId="2" borderId="1" xfId="0" applyNumberFormat="1" applyFont="1" applyFill="1" applyBorder="1">
      <alignment vertical="center"/>
    </xf>
    <xf numFmtId="3" fontId="4" fillId="0" borderId="1" xfId="0" applyNumberFormat="1" applyFont="1" applyBorder="1">
      <alignment vertical="center"/>
    </xf>
    <xf numFmtId="3" fontId="19" fillId="2" borderId="0" xfId="0" applyNumberFormat="1" applyFont="1" applyFill="1">
      <alignment vertical="center"/>
    </xf>
    <xf numFmtId="3" fontId="0" fillId="2" borderId="0" xfId="0" applyNumberFormat="1" applyFont="1" applyFill="1" applyAlignment="1">
      <alignment vertical="top"/>
    </xf>
    <xf numFmtId="3" fontId="0" fillId="2" borderId="0" xfId="0" applyNumberFormat="1" applyFont="1" applyFill="1" applyAlignment="1">
      <alignment vertical="center"/>
    </xf>
    <xf numFmtId="3" fontId="1" fillId="0" borderId="0" xfId="0" applyNumberFormat="1" applyFont="1" applyFill="1" applyAlignment="1">
      <alignment horizontal="center"/>
    </xf>
    <xf numFmtId="3" fontId="19" fillId="0" borderId="0" xfId="0" applyNumberFormat="1" applyFont="1" applyFill="1">
      <alignment vertical="center"/>
    </xf>
    <xf numFmtId="3" fontId="2" fillId="0" borderId="0" xfId="0" applyNumberFormat="1" applyFont="1" applyFill="1" applyAlignment="1">
      <alignment horizontal="center" vertical="top"/>
    </xf>
    <xf numFmtId="3" fontId="2" fillId="0" borderId="0" xfId="0" applyNumberFormat="1" applyFont="1" applyFill="1" applyAlignment="1">
      <alignment horizontal="right" vertical="top"/>
    </xf>
    <xf numFmtId="3" fontId="0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center" vertical="center"/>
    </xf>
    <xf numFmtId="3" fontId="21" fillId="0" borderId="11" xfId="0" applyNumberFormat="1" applyFont="1" applyFill="1" applyBorder="1">
      <alignment vertical="center"/>
    </xf>
    <xf numFmtId="1" fontId="2" fillId="0" borderId="1" xfId="0" applyNumberFormat="1" applyFont="1" applyFill="1" applyBorder="1">
      <alignment vertical="center"/>
    </xf>
    <xf numFmtId="3" fontId="2" fillId="0" borderId="1" xfId="0" applyNumberFormat="1" applyFont="1" applyFill="1" applyBorder="1" applyAlignment="1">
      <alignment vertical="center"/>
    </xf>
    <xf numFmtId="3" fontId="0" fillId="0" borderId="1" xfId="0" applyNumberFormat="1" applyFont="1" applyFill="1" applyBorder="1" applyAlignment="1">
      <alignment vertical="center"/>
    </xf>
    <xf numFmtId="178" fontId="2" fillId="0" borderId="1" xfId="0" applyNumberFormat="1" applyFont="1" applyFill="1" applyBorder="1" applyAlignment="1" applyProtection="1">
      <alignment horizontal="left" vertical="center"/>
      <protection locked="0"/>
    </xf>
    <xf numFmtId="179" fontId="2" fillId="0" borderId="1" xfId="0" applyNumberFormat="1" applyFont="1" applyFill="1" applyBorder="1" applyAlignment="1" applyProtection="1">
      <alignment horizontal="left" vertical="center"/>
      <protection locked="0"/>
    </xf>
    <xf numFmtId="3" fontId="0" fillId="0" borderId="11" xfId="0" applyNumberFormat="1" applyFont="1" applyFill="1" applyBorder="1" applyAlignment="1">
      <alignment vertical="center"/>
    </xf>
    <xf numFmtId="0" fontId="2" fillId="0" borderId="1" xfId="0" applyFont="1" applyFill="1" applyBorder="1" applyAlignment="1" applyProtection="1">
      <alignment vertical="center"/>
      <protection locked="0"/>
    </xf>
    <xf numFmtId="1" fontId="2" fillId="0" borderId="1" xfId="0" applyNumberFormat="1" applyFont="1" applyFill="1" applyBorder="1" applyAlignment="1">
      <alignment horizontal="left"/>
    </xf>
    <xf numFmtId="0" fontId="2" fillId="0" borderId="1" xfId="0" applyNumberFormat="1" applyFont="1" applyFill="1" applyBorder="1" applyAlignment="1">
      <alignment vertical="center"/>
    </xf>
    <xf numFmtId="0" fontId="0" fillId="0" borderId="1" xfId="0" applyNumberFormat="1" applyFont="1" applyFill="1" applyBorder="1" applyAlignment="1">
      <alignment vertical="center"/>
    </xf>
    <xf numFmtId="3" fontId="0" fillId="0" borderId="0" xfId="0" applyNumberFormat="1" applyFont="1" applyFill="1" applyAlignment="1">
      <alignment vertical="center"/>
    </xf>
    <xf numFmtId="0" fontId="2" fillId="0" borderId="1" xfId="54" applyNumberFormat="1" applyFont="1" applyFill="1" applyBorder="1"/>
    <xf numFmtId="0" fontId="2" fillId="0" borderId="1" xfId="0" applyFont="1" applyFill="1" applyBorder="1" applyAlignment="1">
      <alignment horizontal="left"/>
    </xf>
    <xf numFmtId="3" fontId="4" fillId="0" borderId="1" xfId="0" applyNumberFormat="1" applyFont="1" applyFill="1" applyBorder="1" applyAlignment="1">
      <alignment horizontal="left" vertical="center"/>
    </xf>
    <xf numFmtId="3" fontId="4" fillId="0" borderId="1" xfId="0" applyNumberFormat="1" applyFont="1" applyFill="1" applyBorder="1" applyAlignment="1">
      <alignment vertical="center"/>
    </xf>
    <xf numFmtId="3" fontId="2" fillId="2" borderId="12" xfId="0" applyNumberFormat="1" applyFont="1" applyFill="1" applyBorder="1" applyAlignment="1">
      <alignment horizontal="center" vertical="center" wrapText="1"/>
    </xf>
    <xf numFmtId="3" fontId="2" fillId="0" borderId="12" xfId="0" applyNumberFormat="1" applyFont="1" applyBorder="1" applyAlignment="1">
      <alignment horizontal="left" vertical="center" wrapText="1"/>
    </xf>
    <xf numFmtId="3" fontId="2" fillId="2" borderId="12" xfId="0" applyNumberFormat="1" applyFont="1" applyFill="1" applyBorder="1" applyAlignment="1">
      <alignment horizontal="right" vertical="center" wrapText="1"/>
    </xf>
    <xf numFmtId="3" fontId="20" fillId="0" borderId="12" xfId="0" applyNumberFormat="1" applyFont="1" applyBorder="1" applyAlignment="1">
      <alignment horizontal="right" vertical="center" wrapText="1"/>
    </xf>
    <xf numFmtId="1" fontId="2" fillId="0" borderId="12" xfId="0" applyNumberFormat="1" applyFont="1" applyBorder="1">
      <alignment vertical="center"/>
    </xf>
    <xf numFmtId="3" fontId="2" fillId="2" borderId="12" xfId="0" applyNumberFormat="1" applyFont="1" applyFill="1" applyBorder="1" applyAlignment="1">
      <alignment vertical="center"/>
    </xf>
    <xf numFmtId="3" fontId="2" fillId="0" borderId="15" xfId="0" applyNumberFormat="1" applyFont="1" applyBorder="1" applyAlignment="1">
      <alignment vertical="center"/>
    </xf>
    <xf numFmtId="3" fontId="2" fillId="0" borderId="12" xfId="0" applyNumberFormat="1" applyFont="1" applyBorder="1" applyAlignment="1">
      <alignment vertical="center"/>
    </xf>
    <xf numFmtId="0" fontId="2" fillId="0" borderId="12" xfId="0" applyFont="1" applyBorder="1">
      <alignment vertical="center"/>
    </xf>
    <xf numFmtId="3" fontId="2" fillId="0" borderId="12" xfId="0" applyNumberFormat="1" applyFont="1" applyFill="1" applyBorder="1" applyAlignment="1">
      <alignment vertical="center"/>
    </xf>
    <xf numFmtId="1" fontId="2" fillId="0" borderId="16" xfId="0" applyNumberFormat="1" applyFont="1" applyBorder="1">
      <alignment vertical="center"/>
    </xf>
    <xf numFmtId="3" fontId="2" fillId="2" borderId="14" xfId="0" applyNumberFormat="1" applyFont="1" applyFill="1" applyBorder="1" applyAlignment="1">
      <alignment vertical="center"/>
    </xf>
    <xf numFmtId="10" fontId="2" fillId="0" borderId="14" xfId="0" applyNumberFormat="1" applyFont="1" applyBorder="1" applyAlignment="1">
      <alignment vertical="center"/>
    </xf>
    <xf numFmtId="10" fontId="2" fillId="0" borderId="17" xfId="0" applyNumberFormat="1" applyFont="1" applyBorder="1" applyAlignment="1">
      <alignment vertical="center"/>
    </xf>
    <xf numFmtId="3" fontId="2" fillId="0" borderId="14" xfId="0" applyNumberFormat="1" applyFont="1" applyBorder="1" applyAlignment="1">
      <alignment vertical="center"/>
    </xf>
    <xf numFmtId="1" fontId="2" fillId="0" borderId="1" xfId="0" applyNumberFormat="1" applyFont="1" applyBorder="1">
      <alignment vertical="center"/>
    </xf>
    <xf numFmtId="3" fontId="2" fillId="2" borderId="1" xfId="0" applyNumberFormat="1" applyFont="1" applyFill="1" applyBorder="1" applyAlignment="1">
      <alignment vertical="center"/>
    </xf>
    <xf numFmtId="3" fontId="2" fillId="0" borderId="1" xfId="0" applyNumberFormat="1" applyFont="1" applyBorder="1" applyAlignment="1">
      <alignment vertical="center"/>
    </xf>
    <xf numFmtId="3" fontId="2" fillId="0" borderId="11" xfId="0" applyNumberFormat="1" applyFont="1" applyBorder="1" applyAlignment="1">
      <alignment vertical="center"/>
    </xf>
    <xf numFmtId="1" fontId="2" fillId="2" borderId="1" xfId="0" applyNumberFormat="1" applyFont="1" applyFill="1" applyBorder="1">
      <alignment vertical="center"/>
    </xf>
    <xf numFmtId="3" fontId="2" fillId="0" borderId="18" xfId="0" applyNumberFormat="1" applyFont="1" applyBorder="1" applyAlignment="1">
      <alignment vertical="center"/>
    </xf>
    <xf numFmtId="3" fontId="2" fillId="2" borderId="16" xfId="0" applyNumberFormat="1" applyFont="1" applyFill="1" applyBorder="1" applyAlignment="1">
      <alignment vertical="center"/>
    </xf>
    <xf numFmtId="10" fontId="2" fillId="0" borderId="15" xfId="0" applyNumberFormat="1" applyFont="1" applyBorder="1" applyAlignment="1">
      <alignment vertical="center"/>
    </xf>
    <xf numFmtId="10" fontId="2" fillId="0" borderId="19" xfId="0" applyNumberFormat="1" applyFont="1" applyBorder="1" applyAlignment="1">
      <alignment vertical="center"/>
    </xf>
    <xf numFmtId="1" fontId="2" fillId="0" borderId="14" xfId="0" applyNumberFormat="1" applyFont="1" applyBorder="1">
      <alignment vertical="center"/>
    </xf>
    <xf numFmtId="3" fontId="4" fillId="0" borderId="12" xfId="0" applyNumberFormat="1" applyFont="1" applyBorder="1" applyAlignment="1">
      <alignment horizontal="left" vertical="center"/>
    </xf>
    <xf numFmtId="3" fontId="2" fillId="0" borderId="12" xfId="0" applyNumberFormat="1" applyFont="1" applyBorder="1" applyAlignment="1">
      <alignment horizontal="left" vertical="center"/>
    </xf>
    <xf numFmtId="3" fontId="10" fillId="0" borderId="12" xfId="0" applyNumberFormat="1" applyFont="1" applyBorder="1" applyAlignment="1">
      <alignment horizontal="left" vertical="center"/>
    </xf>
    <xf numFmtId="10" fontId="2" fillId="0" borderId="0" xfId="0" applyNumberFormat="1" applyFont="1" applyAlignment="1">
      <alignment vertical="center"/>
    </xf>
    <xf numFmtId="10" fontId="2" fillId="0" borderId="0" xfId="0" applyNumberFormat="1" applyFont="1">
      <alignment vertical="center"/>
    </xf>
    <xf numFmtId="3" fontId="0" fillId="3" borderId="0" xfId="0" applyNumberFormat="1" applyFont="1" applyFill="1" applyAlignment="1">
      <alignment vertical="top"/>
    </xf>
    <xf numFmtId="3" fontId="0" fillId="3" borderId="0" xfId="0" applyNumberFormat="1" applyFont="1" applyFill="1" applyAlignment="1">
      <alignment horizontal="center" vertical="top"/>
    </xf>
    <xf numFmtId="3" fontId="0" fillId="0" borderId="0" xfId="0" applyNumberFormat="1" applyFont="1" applyFill="1" applyAlignment="1">
      <alignment horizontal="right" vertical="top"/>
    </xf>
    <xf numFmtId="3" fontId="0" fillId="0" borderId="1" xfId="0" applyNumberFormat="1" applyFont="1" applyFill="1" applyBorder="1" applyAlignment="1">
      <alignment horizontal="center" vertical="center" wrapText="1"/>
    </xf>
    <xf numFmtId="3" fontId="21" fillId="3" borderId="1" xfId="0" applyNumberFormat="1" applyFont="1" applyFill="1" applyBorder="1" applyAlignment="1">
      <alignment horizontal="center" vertical="center" wrapText="1"/>
    </xf>
    <xf numFmtId="3" fontId="0" fillId="3" borderId="1" xfId="0" applyNumberFormat="1" applyFont="1" applyFill="1" applyBorder="1" applyAlignment="1">
      <alignment horizontal="center" vertical="center" wrapText="1"/>
    </xf>
    <xf numFmtId="3" fontId="0" fillId="0" borderId="1" xfId="0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>
      <alignment vertical="center"/>
    </xf>
    <xf numFmtId="10" fontId="0" fillId="3" borderId="1" xfId="0" applyNumberFormat="1" applyFont="1" applyFill="1" applyBorder="1" applyAlignment="1">
      <alignment vertical="center"/>
    </xf>
    <xf numFmtId="1" fontId="0" fillId="0" borderId="1" xfId="0" applyNumberFormat="1" applyFont="1" applyFill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3" fontId="21" fillId="0" borderId="1" xfId="0" applyNumberFormat="1" applyFont="1" applyFill="1" applyBorder="1" applyAlignment="1">
      <alignment vertical="center"/>
    </xf>
    <xf numFmtId="49" fontId="0" fillId="0" borderId="1" xfId="54" applyNumberFormat="1" applyFont="1" applyFill="1" applyBorder="1" applyAlignment="1" applyProtection="1">
      <alignment horizontal="left" vertical="center"/>
    </xf>
    <xf numFmtId="3" fontId="3" fillId="0" borderId="1" xfId="0" applyNumberFormat="1" applyFont="1" applyFill="1" applyBorder="1" applyAlignment="1">
      <alignment horizontal="left" vertical="center"/>
    </xf>
    <xf numFmtId="3" fontId="0" fillId="3" borderId="1" xfId="0" applyNumberFormat="1" applyFont="1" applyFill="1" applyBorder="1">
      <alignment vertical="center"/>
    </xf>
    <xf numFmtId="3" fontId="3" fillId="0" borderId="1" xfId="0" applyNumberFormat="1" applyFont="1" applyFill="1" applyBorder="1" applyAlignment="1">
      <alignment vertical="center"/>
    </xf>
    <xf numFmtId="3" fontId="0" fillId="3" borderId="0" xfId="0" applyNumberFormat="1" applyFont="1" applyFill="1">
      <alignment vertical="center"/>
    </xf>
    <xf numFmtId="3" fontId="3" fillId="0" borderId="1" xfId="0" applyNumberFormat="1" applyFont="1" applyFill="1" applyBorder="1">
      <alignment vertical="center"/>
    </xf>
    <xf numFmtId="3" fontId="22" fillId="0" borderId="1" xfId="0" applyNumberFormat="1" applyFont="1" applyFill="1" applyBorder="1" applyAlignment="1">
      <alignment vertical="center" wrapText="1"/>
    </xf>
    <xf numFmtId="3" fontId="10" fillId="0" borderId="14" xfId="0" applyNumberFormat="1" applyFont="1" applyBorder="1" applyAlignment="1">
      <alignment horizontal="left" vertical="center"/>
    </xf>
    <xf numFmtId="3" fontId="0" fillId="0" borderId="1" xfId="0" applyNumberFormat="1" applyBorder="1">
      <alignment vertical="center"/>
    </xf>
    <xf numFmtId="3" fontId="5" fillId="0" borderId="1" xfId="0" applyNumberFormat="1" applyFont="1" applyBorder="1" applyAlignment="1">
      <alignment horizontal="left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好_2016收入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差_2016收入" xfId="50"/>
    <cellStyle name="常规 3" xfId="51"/>
    <cellStyle name="差_2016支出" xfId="52"/>
    <cellStyle name="常规 2" xfId="53"/>
    <cellStyle name="常规_预算07年预算支出" xfId="54"/>
    <cellStyle name="好_2016支出" xfId="55"/>
  </cellStyles>
  <tableStyles count="0" defaultTableStyle="TableStyleMedium9" defaultPivotStyle="PivotStyleLight16"/>
  <colors>
    <mruColors>
      <color rgb="00000000"/>
      <color rgb="00FFFF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haredStrings" Target="sharedStrings.xml"/><Relationship Id="rId21" Type="http://schemas.openxmlformats.org/officeDocument/2006/relationships/styles" Target="style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7"/>
  <sheetViews>
    <sheetView view="pageBreakPreview" zoomScaleNormal="100" workbookViewId="0">
      <pane xSplit="1" ySplit="3" topLeftCell="B4" activePane="bottomRight" state="frozen"/>
      <selection/>
      <selection pane="topRight"/>
      <selection pane="bottomLeft"/>
      <selection pane="bottomRight" activeCell="A1" sqref="$A1:$XFD1048576"/>
    </sheetView>
  </sheetViews>
  <sheetFormatPr defaultColWidth="9" defaultRowHeight="14.25"/>
  <cols>
    <col min="1" max="1" width="39.125" style="195" customWidth="1"/>
    <col min="2" max="2" width="13.75" style="194" customWidth="1"/>
    <col min="3" max="3" width="14" style="194" customWidth="1"/>
    <col min="4" max="4" width="13" style="195" customWidth="1"/>
    <col min="5" max="5" width="14.875" style="195" customWidth="1"/>
    <col min="6" max="6" width="22.625" style="195" customWidth="1"/>
    <col min="7" max="7" width="8.5" style="195" hidden="1" customWidth="1"/>
    <col min="8" max="10" width="9" style="195" hidden="1" customWidth="1"/>
    <col min="11" max="256" width="9" style="195"/>
    <col min="257" max="257" width="39.125" style="195" customWidth="1"/>
    <col min="258" max="258" width="13.75" style="195" customWidth="1"/>
    <col min="259" max="259" width="14" style="195" customWidth="1"/>
    <col min="260" max="260" width="13" style="195" customWidth="1"/>
    <col min="261" max="261" width="14.875" style="195" customWidth="1"/>
    <col min="262" max="262" width="22.625" style="195" customWidth="1"/>
    <col min="263" max="266" width="9" style="195" hidden="1" customWidth="1"/>
    <col min="267" max="512" width="9" style="195"/>
    <col min="513" max="513" width="39.125" style="195" customWidth="1"/>
    <col min="514" max="514" width="13.75" style="195" customWidth="1"/>
    <col min="515" max="515" width="14" style="195" customWidth="1"/>
    <col min="516" max="516" width="13" style="195" customWidth="1"/>
    <col min="517" max="517" width="14.875" style="195" customWidth="1"/>
    <col min="518" max="518" width="22.625" style="195" customWidth="1"/>
    <col min="519" max="522" width="9" style="195" hidden="1" customWidth="1"/>
    <col min="523" max="768" width="9" style="195"/>
    <col min="769" max="769" width="39.125" style="195" customWidth="1"/>
    <col min="770" max="770" width="13.75" style="195" customWidth="1"/>
    <col min="771" max="771" width="14" style="195" customWidth="1"/>
    <col min="772" max="772" width="13" style="195" customWidth="1"/>
    <col min="773" max="773" width="14.875" style="195" customWidth="1"/>
    <col min="774" max="774" width="22.625" style="195" customWidth="1"/>
    <col min="775" max="778" width="9" style="195" hidden="1" customWidth="1"/>
    <col min="779" max="1024" width="9" style="195"/>
    <col min="1025" max="1025" width="39.125" style="195" customWidth="1"/>
    <col min="1026" max="1026" width="13.75" style="195" customWidth="1"/>
    <col min="1027" max="1027" width="14" style="195" customWidth="1"/>
    <col min="1028" max="1028" width="13" style="195" customWidth="1"/>
    <col min="1029" max="1029" width="14.875" style="195" customWidth="1"/>
    <col min="1030" max="1030" width="22.625" style="195" customWidth="1"/>
    <col min="1031" max="1034" width="9" style="195" hidden="1" customWidth="1"/>
    <col min="1035" max="1280" width="9" style="195"/>
    <col min="1281" max="1281" width="39.125" style="195" customWidth="1"/>
    <col min="1282" max="1282" width="13.75" style="195" customWidth="1"/>
    <col min="1283" max="1283" width="14" style="195" customWidth="1"/>
    <col min="1284" max="1284" width="13" style="195" customWidth="1"/>
    <col min="1285" max="1285" width="14.875" style="195" customWidth="1"/>
    <col min="1286" max="1286" width="22.625" style="195" customWidth="1"/>
    <col min="1287" max="1290" width="9" style="195" hidden="1" customWidth="1"/>
    <col min="1291" max="1536" width="9" style="195"/>
    <col min="1537" max="1537" width="39.125" style="195" customWidth="1"/>
    <col min="1538" max="1538" width="13.75" style="195" customWidth="1"/>
    <col min="1539" max="1539" width="14" style="195" customWidth="1"/>
    <col min="1540" max="1540" width="13" style="195" customWidth="1"/>
    <col min="1541" max="1541" width="14.875" style="195" customWidth="1"/>
    <col min="1542" max="1542" width="22.625" style="195" customWidth="1"/>
    <col min="1543" max="1546" width="9" style="195" hidden="1" customWidth="1"/>
    <col min="1547" max="1792" width="9" style="195"/>
    <col min="1793" max="1793" width="39.125" style="195" customWidth="1"/>
    <col min="1794" max="1794" width="13.75" style="195" customWidth="1"/>
    <col min="1795" max="1795" width="14" style="195" customWidth="1"/>
    <col min="1796" max="1796" width="13" style="195" customWidth="1"/>
    <col min="1797" max="1797" width="14.875" style="195" customWidth="1"/>
    <col min="1798" max="1798" width="22.625" style="195" customWidth="1"/>
    <col min="1799" max="1802" width="9" style="195" hidden="1" customWidth="1"/>
    <col min="1803" max="2048" width="9" style="195"/>
    <col min="2049" max="2049" width="39.125" style="195" customWidth="1"/>
    <col min="2050" max="2050" width="13.75" style="195" customWidth="1"/>
    <col min="2051" max="2051" width="14" style="195" customWidth="1"/>
    <col min="2052" max="2052" width="13" style="195" customWidth="1"/>
    <col min="2053" max="2053" width="14.875" style="195" customWidth="1"/>
    <col min="2054" max="2054" width="22.625" style="195" customWidth="1"/>
    <col min="2055" max="2058" width="9" style="195" hidden="1" customWidth="1"/>
    <col min="2059" max="2304" width="9" style="195"/>
    <col min="2305" max="2305" width="39.125" style="195" customWidth="1"/>
    <col min="2306" max="2306" width="13.75" style="195" customWidth="1"/>
    <col min="2307" max="2307" width="14" style="195" customWidth="1"/>
    <col min="2308" max="2308" width="13" style="195" customWidth="1"/>
    <col min="2309" max="2309" width="14.875" style="195" customWidth="1"/>
    <col min="2310" max="2310" width="22.625" style="195" customWidth="1"/>
    <col min="2311" max="2314" width="9" style="195" hidden="1" customWidth="1"/>
    <col min="2315" max="2560" width="9" style="195"/>
    <col min="2561" max="2561" width="39.125" style="195" customWidth="1"/>
    <col min="2562" max="2562" width="13.75" style="195" customWidth="1"/>
    <col min="2563" max="2563" width="14" style="195" customWidth="1"/>
    <col min="2564" max="2564" width="13" style="195" customWidth="1"/>
    <col min="2565" max="2565" width="14.875" style="195" customWidth="1"/>
    <col min="2566" max="2566" width="22.625" style="195" customWidth="1"/>
    <col min="2567" max="2570" width="9" style="195" hidden="1" customWidth="1"/>
    <col min="2571" max="2816" width="9" style="195"/>
    <col min="2817" max="2817" width="39.125" style="195" customWidth="1"/>
    <col min="2818" max="2818" width="13.75" style="195" customWidth="1"/>
    <col min="2819" max="2819" width="14" style="195" customWidth="1"/>
    <col min="2820" max="2820" width="13" style="195" customWidth="1"/>
    <col min="2821" max="2821" width="14.875" style="195" customWidth="1"/>
    <col min="2822" max="2822" width="22.625" style="195" customWidth="1"/>
    <col min="2823" max="2826" width="9" style="195" hidden="1" customWidth="1"/>
    <col min="2827" max="3072" width="9" style="195"/>
    <col min="3073" max="3073" width="39.125" style="195" customWidth="1"/>
    <col min="3074" max="3074" width="13.75" style="195" customWidth="1"/>
    <col min="3075" max="3075" width="14" style="195" customWidth="1"/>
    <col min="3076" max="3076" width="13" style="195" customWidth="1"/>
    <col min="3077" max="3077" width="14.875" style="195" customWidth="1"/>
    <col min="3078" max="3078" width="22.625" style="195" customWidth="1"/>
    <col min="3079" max="3082" width="9" style="195" hidden="1" customWidth="1"/>
    <col min="3083" max="3328" width="9" style="195"/>
    <col min="3329" max="3329" width="39.125" style="195" customWidth="1"/>
    <col min="3330" max="3330" width="13.75" style="195" customWidth="1"/>
    <col min="3331" max="3331" width="14" style="195" customWidth="1"/>
    <col min="3332" max="3332" width="13" style="195" customWidth="1"/>
    <col min="3333" max="3333" width="14.875" style="195" customWidth="1"/>
    <col min="3334" max="3334" width="22.625" style="195" customWidth="1"/>
    <col min="3335" max="3338" width="9" style="195" hidden="1" customWidth="1"/>
    <col min="3339" max="3584" width="9" style="195"/>
    <col min="3585" max="3585" width="39.125" style="195" customWidth="1"/>
    <col min="3586" max="3586" width="13.75" style="195" customWidth="1"/>
    <col min="3587" max="3587" width="14" style="195" customWidth="1"/>
    <col min="3588" max="3588" width="13" style="195" customWidth="1"/>
    <col min="3589" max="3589" width="14.875" style="195" customWidth="1"/>
    <col min="3590" max="3590" width="22.625" style="195" customWidth="1"/>
    <col min="3591" max="3594" width="9" style="195" hidden="1" customWidth="1"/>
    <col min="3595" max="3840" width="9" style="195"/>
    <col min="3841" max="3841" width="39.125" style="195" customWidth="1"/>
    <col min="3842" max="3842" width="13.75" style="195" customWidth="1"/>
    <col min="3843" max="3843" width="14" style="195" customWidth="1"/>
    <col min="3844" max="3844" width="13" style="195" customWidth="1"/>
    <col min="3845" max="3845" width="14.875" style="195" customWidth="1"/>
    <col min="3846" max="3846" width="22.625" style="195" customWidth="1"/>
    <col min="3847" max="3850" width="9" style="195" hidden="1" customWidth="1"/>
    <col min="3851" max="4096" width="9" style="195"/>
    <col min="4097" max="4097" width="39.125" style="195" customWidth="1"/>
    <col min="4098" max="4098" width="13.75" style="195" customWidth="1"/>
    <col min="4099" max="4099" width="14" style="195" customWidth="1"/>
    <col min="4100" max="4100" width="13" style="195" customWidth="1"/>
    <col min="4101" max="4101" width="14.875" style="195" customWidth="1"/>
    <col min="4102" max="4102" width="22.625" style="195" customWidth="1"/>
    <col min="4103" max="4106" width="9" style="195" hidden="1" customWidth="1"/>
    <col min="4107" max="4352" width="9" style="195"/>
    <col min="4353" max="4353" width="39.125" style="195" customWidth="1"/>
    <col min="4354" max="4354" width="13.75" style="195" customWidth="1"/>
    <col min="4355" max="4355" width="14" style="195" customWidth="1"/>
    <col min="4356" max="4356" width="13" style="195" customWidth="1"/>
    <col min="4357" max="4357" width="14.875" style="195" customWidth="1"/>
    <col min="4358" max="4358" width="22.625" style="195" customWidth="1"/>
    <col min="4359" max="4362" width="9" style="195" hidden="1" customWidth="1"/>
    <col min="4363" max="4608" width="9" style="195"/>
    <col min="4609" max="4609" width="39.125" style="195" customWidth="1"/>
    <col min="4610" max="4610" width="13.75" style="195" customWidth="1"/>
    <col min="4611" max="4611" width="14" style="195" customWidth="1"/>
    <col min="4612" max="4612" width="13" style="195" customWidth="1"/>
    <col min="4613" max="4613" width="14.875" style="195" customWidth="1"/>
    <col min="4614" max="4614" width="22.625" style="195" customWidth="1"/>
    <col min="4615" max="4618" width="9" style="195" hidden="1" customWidth="1"/>
    <col min="4619" max="4864" width="9" style="195"/>
    <col min="4865" max="4865" width="39.125" style="195" customWidth="1"/>
    <col min="4866" max="4866" width="13.75" style="195" customWidth="1"/>
    <col min="4867" max="4867" width="14" style="195" customWidth="1"/>
    <col min="4868" max="4868" width="13" style="195" customWidth="1"/>
    <col min="4869" max="4869" width="14.875" style="195" customWidth="1"/>
    <col min="4870" max="4870" width="22.625" style="195" customWidth="1"/>
    <col min="4871" max="4874" width="9" style="195" hidden="1" customWidth="1"/>
    <col min="4875" max="5120" width="9" style="195"/>
    <col min="5121" max="5121" width="39.125" style="195" customWidth="1"/>
    <col min="5122" max="5122" width="13.75" style="195" customWidth="1"/>
    <col min="5123" max="5123" width="14" style="195" customWidth="1"/>
    <col min="5124" max="5124" width="13" style="195" customWidth="1"/>
    <col min="5125" max="5125" width="14.875" style="195" customWidth="1"/>
    <col min="5126" max="5126" width="22.625" style="195" customWidth="1"/>
    <col min="5127" max="5130" width="9" style="195" hidden="1" customWidth="1"/>
    <col min="5131" max="5376" width="9" style="195"/>
    <col min="5377" max="5377" width="39.125" style="195" customWidth="1"/>
    <col min="5378" max="5378" width="13.75" style="195" customWidth="1"/>
    <col min="5379" max="5379" width="14" style="195" customWidth="1"/>
    <col min="5380" max="5380" width="13" style="195" customWidth="1"/>
    <col min="5381" max="5381" width="14.875" style="195" customWidth="1"/>
    <col min="5382" max="5382" width="22.625" style="195" customWidth="1"/>
    <col min="5383" max="5386" width="9" style="195" hidden="1" customWidth="1"/>
    <col min="5387" max="5632" width="9" style="195"/>
    <col min="5633" max="5633" width="39.125" style="195" customWidth="1"/>
    <col min="5634" max="5634" width="13.75" style="195" customWidth="1"/>
    <col min="5635" max="5635" width="14" style="195" customWidth="1"/>
    <col min="5636" max="5636" width="13" style="195" customWidth="1"/>
    <col min="5637" max="5637" width="14.875" style="195" customWidth="1"/>
    <col min="5638" max="5638" width="22.625" style="195" customWidth="1"/>
    <col min="5639" max="5642" width="9" style="195" hidden="1" customWidth="1"/>
    <col min="5643" max="5888" width="9" style="195"/>
    <col min="5889" max="5889" width="39.125" style="195" customWidth="1"/>
    <col min="5890" max="5890" width="13.75" style="195" customWidth="1"/>
    <col min="5891" max="5891" width="14" style="195" customWidth="1"/>
    <col min="5892" max="5892" width="13" style="195" customWidth="1"/>
    <col min="5893" max="5893" width="14.875" style="195" customWidth="1"/>
    <col min="5894" max="5894" width="22.625" style="195" customWidth="1"/>
    <col min="5895" max="5898" width="9" style="195" hidden="1" customWidth="1"/>
    <col min="5899" max="6144" width="9" style="195"/>
    <col min="6145" max="6145" width="39.125" style="195" customWidth="1"/>
    <col min="6146" max="6146" width="13.75" style="195" customWidth="1"/>
    <col min="6147" max="6147" width="14" style="195" customWidth="1"/>
    <col min="6148" max="6148" width="13" style="195" customWidth="1"/>
    <col min="6149" max="6149" width="14.875" style="195" customWidth="1"/>
    <col min="6150" max="6150" width="22.625" style="195" customWidth="1"/>
    <col min="6151" max="6154" width="9" style="195" hidden="1" customWidth="1"/>
    <col min="6155" max="6400" width="9" style="195"/>
    <col min="6401" max="6401" width="39.125" style="195" customWidth="1"/>
    <col min="6402" max="6402" width="13.75" style="195" customWidth="1"/>
    <col min="6403" max="6403" width="14" style="195" customWidth="1"/>
    <col min="6404" max="6404" width="13" style="195" customWidth="1"/>
    <col min="6405" max="6405" width="14.875" style="195" customWidth="1"/>
    <col min="6406" max="6406" width="22.625" style="195" customWidth="1"/>
    <col min="6407" max="6410" width="9" style="195" hidden="1" customWidth="1"/>
    <col min="6411" max="6656" width="9" style="195"/>
    <col min="6657" max="6657" width="39.125" style="195" customWidth="1"/>
    <col min="6658" max="6658" width="13.75" style="195" customWidth="1"/>
    <col min="6659" max="6659" width="14" style="195" customWidth="1"/>
    <col min="6660" max="6660" width="13" style="195" customWidth="1"/>
    <col min="6661" max="6661" width="14.875" style="195" customWidth="1"/>
    <col min="6662" max="6662" width="22.625" style="195" customWidth="1"/>
    <col min="6663" max="6666" width="9" style="195" hidden="1" customWidth="1"/>
    <col min="6667" max="6912" width="9" style="195"/>
    <col min="6913" max="6913" width="39.125" style="195" customWidth="1"/>
    <col min="6914" max="6914" width="13.75" style="195" customWidth="1"/>
    <col min="6915" max="6915" width="14" style="195" customWidth="1"/>
    <col min="6916" max="6916" width="13" style="195" customWidth="1"/>
    <col min="6917" max="6917" width="14.875" style="195" customWidth="1"/>
    <col min="6918" max="6918" width="22.625" style="195" customWidth="1"/>
    <col min="6919" max="6922" width="9" style="195" hidden="1" customWidth="1"/>
    <col min="6923" max="7168" width="9" style="195"/>
    <col min="7169" max="7169" width="39.125" style="195" customWidth="1"/>
    <col min="7170" max="7170" width="13.75" style="195" customWidth="1"/>
    <col min="7171" max="7171" width="14" style="195" customWidth="1"/>
    <col min="7172" max="7172" width="13" style="195" customWidth="1"/>
    <col min="7173" max="7173" width="14.875" style="195" customWidth="1"/>
    <col min="7174" max="7174" width="22.625" style="195" customWidth="1"/>
    <col min="7175" max="7178" width="9" style="195" hidden="1" customWidth="1"/>
    <col min="7179" max="7424" width="9" style="195"/>
    <col min="7425" max="7425" width="39.125" style="195" customWidth="1"/>
    <col min="7426" max="7426" width="13.75" style="195" customWidth="1"/>
    <col min="7427" max="7427" width="14" style="195" customWidth="1"/>
    <col min="7428" max="7428" width="13" style="195" customWidth="1"/>
    <col min="7429" max="7429" width="14.875" style="195" customWidth="1"/>
    <col min="7430" max="7430" width="22.625" style="195" customWidth="1"/>
    <col min="7431" max="7434" width="9" style="195" hidden="1" customWidth="1"/>
    <col min="7435" max="7680" width="9" style="195"/>
    <col min="7681" max="7681" width="39.125" style="195" customWidth="1"/>
    <col min="7682" max="7682" width="13.75" style="195" customWidth="1"/>
    <col min="7683" max="7683" width="14" style="195" customWidth="1"/>
    <col min="7684" max="7684" width="13" style="195" customWidth="1"/>
    <col min="7685" max="7685" width="14.875" style="195" customWidth="1"/>
    <col min="7686" max="7686" width="22.625" style="195" customWidth="1"/>
    <col min="7687" max="7690" width="9" style="195" hidden="1" customWidth="1"/>
    <col min="7691" max="7936" width="9" style="195"/>
    <col min="7937" max="7937" width="39.125" style="195" customWidth="1"/>
    <col min="7938" max="7938" width="13.75" style="195" customWidth="1"/>
    <col min="7939" max="7939" width="14" style="195" customWidth="1"/>
    <col min="7940" max="7940" width="13" style="195" customWidth="1"/>
    <col min="7941" max="7941" width="14.875" style="195" customWidth="1"/>
    <col min="7942" max="7942" width="22.625" style="195" customWidth="1"/>
    <col min="7943" max="7946" width="9" style="195" hidden="1" customWidth="1"/>
    <col min="7947" max="8192" width="9" style="195"/>
    <col min="8193" max="8193" width="39.125" style="195" customWidth="1"/>
    <col min="8194" max="8194" width="13.75" style="195" customWidth="1"/>
    <col min="8195" max="8195" width="14" style="195" customWidth="1"/>
    <col min="8196" max="8196" width="13" style="195" customWidth="1"/>
    <col min="8197" max="8197" width="14.875" style="195" customWidth="1"/>
    <col min="8198" max="8198" width="22.625" style="195" customWidth="1"/>
    <col min="8199" max="8202" width="9" style="195" hidden="1" customWidth="1"/>
    <col min="8203" max="8448" width="9" style="195"/>
    <col min="8449" max="8449" width="39.125" style="195" customWidth="1"/>
    <col min="8450" max="8450" width="13.75" style="195" customWidth="1"/>
    <col min="8451" max="8451" width="14" style="195" customWidth="1"/>
    <col min="8452" max="8452" width="13" style="195" customWidth="1"/>
    <col min="8453" max="8453" width="14.875" style="195" customWidth="1"/>
    <col min="8454" max="8454" width="22.625" style="195" customWidth="1"/>
    <col min="8455" max="8458" width="9" style="195" hidden="1" customWidth="1"/>
    <col min="8459" max="8704" width="9" style="195"/>
    <col min="8705" max="8705" width="39.125" style="195" customWidth="1"/>
    <col min="8706" max="8706" width="13.75" style="195" customWidth="1"/>
    <col min="8707" max="8707" width="14" style="195" customWidth="1"/>
    <col min="8708" max="8708" width="13" style="195" customWidth="1"/>
    <col min="8709" max="8709" width="14.875" style="195" customWidth="1"/>
    <col min="8710" max="8710" width="22.625" style="195" customWidth="1"/>
    <col min="8711" max="8714" width="9" style="195" hidden="1" customWidth="1"/>
    <col min="8715" max="8960" width="9" style="195"/>
    <col min="8961" max="8961" width="39.125" style="195" customWidth="1"/>
    <col min="8962" max="8962" width="13.75" style="195" customWidth="1"/>
    <col min="8963" max="8963" width="14" style="195" customWidth="1"/>
    <col min="8964" max="8964" width="13" style="195" customWidth="1"/>
    <col min="8965" max="8965" width="14.875" style="195" customWidth="1"/>
    <col min="8966" max="8966" width="22.625" style="195" customWidth="1"/>
    <col min="8967" max="8970" width="9" style="195" hidden="1" customWidth="1"/>
    <col min="8971" max="9216" width="9" style="195"/>
    <col min="9217" max="9217" width="39.125" style="195" customWidth="1"/>
    <col min="9218" max="9218" width="13.75" style="195" customWidth="1"/>
    <col min="9219" max="9219" width="14" style="195" customWidth="1"/>
    <col min="9220" max="9220" width="13" style="195" customWidth="1"/>
    <col min="9221" max="9221" width="14.875" style="195" customWidth="1"/>
    <col min="9222" max="9222" width="22.625" style="195" customWidth="1"/>
    <col min="9223" max="9226" width="9" style="195" hidden="1" customWidth="1"/>
    <col min="9227" max="9472" width="9" style="195"/>
    <col min="9473" max="9473" width="39.125" style="195" customWidth="1"/>
    <col min="9474" max="9474" width="13.75" style="195" customWidth="1"/>
    <col min="9475" max="9475" width="14" style="195" customWidth="1"/>
    <col min="9476" max="9476" width="13" style="195" customWidth="1"/>
    <col min="9477" max="9477" width="14.875" style="195" customWidth="1"/>
    <col min="9478" max="9478" width="22.625" style="195" customWidth="1"/>
    <col min="9479" max="9482" width="9" style="195" hidden="1" customWidth="1"/>
    <col min="9483" max="9728" width="9" style="195"/>
    <col min="9729" max="9729" width="39.125" style="195" customWidth="1"/>
    <col min="9730" max="9730" width="13.75" style="195" customWidth="1"/>
    <col min="9731" max="9731" width="14" style="195" customWidth="1"/>
    <col min="9732" max="9732" width="13" style="195" customWidth="1"/>
    <col min="9733" max="9733" width="14.875" style="195" customWidth="1"/>
    <col min="9734" max="9734" width="22.625" style="195" customWidth="1"/>
    <col min="9735" max="9738" width="9" style="195" hidden="1" customWidth="1"/>
    <col min="9739" max="9984" width="9" style="195"/>
    <col min="9985" max="9985" width="39.125" style="195" customWidth="1"/>
    <col min="9986" max="9986" width="13.75" style="195" customWidth="1"/>
    <col min="9987" max="9987" width="14" style="195" customWidth="1"/>
    <col min="9988" max="9988" width="13" style="195" customWidth="1"/>
    <col min="9989" max="9989" width="14.875" style="195" customWidth="1"/>
    <col min="9990" max="9990" width="22.625" style="195" customWidth="1"/>
    <col min="9991" max="9994" width="9" style="195" hidden="1" customWidth="1"/>
    <col min="9995" max="10240" width="9" style="195"/>
    <col min="10241" max="10241" width="39.125" style="195" customWidth="1"/>
    <col min="10242" max="10242" width="13.75" style="195" customWidth="1"/>
    <col min="10243" max="10243" width="14" style="195" customWidth="1"/>
    <col min="10244" max="10244" width="13" style="195" customWidth="1"/>
    <col min="10245" max="10245" width="14.875" style="195" customWidth="1"/>
    <col min="10246" max="10246" width="22.625" style="195" customWidth="1"/>
    <col min="10247" max="10250" width="9" style="195" hidden="1" customWidth="1"/>
    <col min="10251" max="10496" width="9" style="195"/>
    <col min="10497" max="10497" width="39.125" style="195" customWidth="1"/>
    <col min="10498" max="10498" width="13.75" style="195" customWidth="1"/>
    <col min="10499" max="10499" width="14" style="195" customWidth="1"/>
    <col min="10500" max="10500" width="13" style="195" customWidth="1"/>
    <col min="10501" max="10501" width="14.875" style="195" customWidth="1"/>
    <col min="10502" max="10502" width="22.625" style="195" customWidth="1"/>
    <col min="10503" max="10506" width="9" style="195" hidden="1" customWidth="1"/>
    <col min="10507" max="10752" width="9" style="195"/>
    <col min="10753" max="10753" width="39.125" style="195" customWidth="1"/>
    <col min="10754" max="10754" width="13.75" style="195" customWidth="1"/>
    <col min="10755" max="10755" width="14" style="195" customWidth="1"/>
    <col min="10756" max="10756" width="13" style="195" customWidth="1"/>
    <col min="10757" max="10757" width="14.875" style="195" customWidth="1"/>
    <col min="10758" max="10758" width="22.625" style="195" customWidth="1"/>
    <col min="10759" max="10762" width="9" style="195" hidden="1" customWidth="1"/>
    <col min="10763" max="11008" width="9" style="195"/>
    <col min="11009" max="11009" width="39.125" style="195" customWidth="1"/>
    <col min="11010" max="11010" width="13.75" style="195" customWidth="1"/>
    <col min="11011" max="11011" width="14" style="195" customWidth="1"/>
    <col min="11012" max="11012" width="13" style="195" customWidth="1"/>
    <col min="11013" max="11013" width="14.875" style="195" customWidth="1"/>
    <col min="11014" max="11014" width="22.625" style="195" customWidth="1"/>
    <col min="11015" max="11018" width="9" style="195" hidden="1" customWidth="1"/>
    <col min="11019" max="11264" width="9" style="195"/>
    <col min="11265" max="11265" width="39.125" style="195" customWidth="1"/>
    <col min="11266" max="11266" width="13.75" style="195" customWidth="1"/>
    <col min="11267" max="11267" width="14" style="195" customWidth="1"/>
    <col min="11268" max="11268" width="13" style="195" customWidth="1"/>
    <col min="11269" max="11269" width="14.875" style="195" customWidth="1"/>
    <col min="11270" max="11270" width="22.625" style="195" customWidth="1"/>
    <col min="11271" max="11274" width="9" style="195" hidden="1" customWidth="1"/>
    <col min="11275" max="11520" width="9" style="195"/>
    <col min="11521" max="11521" width="39.125" style="195" customWidth="1"/>
    <col min="11522" max="11522" width="13.75" style="195" customWidth="1"/>
    <col min="11523" max="11523" width="14" style="195" customWidth="1"/>
    <col min="11524" max="11524" width="13" style="195" customWidth="1"/>
    <col min="11525" max="11525" width="14.875" style="195" customWidth="1"/>
    <col min="11526" max="11526" width="22.625" style="195" customWidth="1"/>
    <col min="11527" max="11530" width="9" style="195" hidden="1" customWidth="1"/>
    <col min="11531" max="11776" width="9" style="195"/>
    <col min="11777" max="11777" width="39.125" style="195" customWidth="1"/>
    <col min="11778" max="11778" width="13.75" style="195" customWidth="1"/>
    <col min="11779" max="11779" width="14" style="195" customWidth="1"/>
    <col min="11780" max="11780" width="13" style="195" customWidth="1"/>
    <col min="11781" max="11781" width="14.875" style="195" customWidth="1"/>
    <col min="11782" max="11782" width="22.625" style="195" customWidth="1"/>
    <col min="11783" max="11786" width="9" style="195" hidden="1" customWidth="1"/>
    <col min="11787" max="12032" width="9" style="195"/>
    <col min="12033" max="12033" width="39.125" style="195" customWidth="1"/>
    <col min="12034" max="12034" width="13.75" style="195" customWidth="1"/>
    <col min="12035" max="12035" width="14" style="195" customWidth="1"/>
    <col min="12036" max="12036" width="13" style="195" customWidth="1"/>
    <col min="12037" max="12037" width="14.875" style="195" customWidth="1"/>
    <col min="12038" max="12038" width="22.625" style="195" customWidth="1"/>
    <col min="12039" max="12042" width="9" style="195" hidden="1" customWidth="1"/>
    <col min="12043" max="12288" width="9" style="195"/>
    <col min="12289" max="12289" width="39.125" style="195" customWidth="1"/>
    <col min="12290" max="12290" width="13.75" style="195" customWidth="1"/>
    <col min="12291" max="12291" width="14" style="195" customWidth="1"/>
    <col min="12292" max="12292" width="13" style="195" customWidth="1"/>
    <col min="12293" max="12293" width="14.875" style="195" customWidth="1"/>
    <col min="12294" max="12294" width="22.625" style="195" customWidth="1"/>
    <col min="12295" max="12298" width="9" style="195" hidden="1" customWidth="1"/>
    <col min="12299" max="12544" width="9" style="195"/>
    <col min="12545" max="12545" width="39.125" style="195" customWidth="1"/>
    <col min="12546" max="12546" width="13.75" style="195" customWidth="1"/>
    <col min="12547" max="12547" width="14" style="195" customWidth="1"/>
    <col min="12548" max="12548" width="13" style="195" customWidth="1"/>
    <col min="12549" max="12549" width="14.875" style="195" customWidth="1"/>
    <col min="12550" max="12550" width="22.625" style="195" customWidth="1"/>
    <col min="12551" max="12554" width="9" style="195" hidden="1" customWidth="1"/>
    <col min="12555" max="12800" width="9" style="195"/>
    <col min="12801" max="12801" width="39.125" style="195" customWidth="1"/>
    <col min="12802" max="12802" width="13.75" style="195" customWidth="1"/>
    <col min="12803" max="12803" width="14" style="195" customWidth="1"/>
    <col min="12804" max="12804" width="13" style="195" customWidth="1"/>
    <col min="12805" max="12805" width="14.875" style="195" customWidth="1"/>
    <col min="12806" max="12806" width="22.625" style="195" customWidth="1"/>
    <col min="12807" max="12810" width="9" style="195" hidden="1" customWidth="1"/>
    <col min="12811" max="13056" width="9" style="195"/>
    <col min="13057" max="13057" width="39.125" style="195" customWidth="1"/>
    <col min="13058" max="13058" width="13.75" style="195" customWidth="1"/>
    <col min="13059" max="13059" width="14" style="195" customWidth="1"/>
    <col min="13060" max="13060" width="13" style="195" customWidth="1"/>
    <col min="13061" max="13061" width="14.875" style="195" customWidth="1"/>
    <col min="13062" max="13062" width="22.625" style="195" customWidth="1"/>
    <col min="13063" max="13066" width="9" style="195" hidden="1" customWidth="1"/>
    <col min="13067" max="13312" width="9" style="195"/>
    <col min="13313" max="13313" width="39.125" style="195" customWidth="1"/>
    <col min="13314" max="13314" width="13.75" style="195" customWidth="1"/>
    <col min="13315" max="13315" width="14" style="195" customWidth="1"/>
    <col min="13316" max="13316" width="13" style="195" customWidth="1"/>
    <col min="13317" max="13317" width="14.875" style="195" customWidth="1"/>
    <col min="13318" max="13318" width="22.625" style="195" customWidth="1"/>
    <col min="13319" max="13322" width="9" style="195" hidden="1" customWidth="1"/>
    <col min="13323" max="13568" width="9" style="195"/>
    <col min="13569" max="13569" width="39.125" style="195" customWidth="1"/>
    <col min="13570" max="13570" width="13.75" style="195" customWidth="1"/>
    <col min="13571" max="13571" width="14" style="195" customWidth="1"/>
    <col min="13572" max="13572" width="13" style="195" customWidth="1"/>
    <col min="13573" max="13573" width="14.875" style="195" customWidth="1"/>
    <col min="13574" max="13574" width="22.625" style="195" customWidth="1"/>
    <col min="13575" max="13578" width="9" style="195" hidden="1" customWidth="1"/>
    <col min="13579" max="13824" width="9" style="195"/>
    <col min="13825" max="13825" width="39.125" style="195" customWidth="1"/>
    <col min="13826" max="13826" width="13.75" style="195" customWidth="1"/>
    <col min="13827" max="13827" width="14" style="195" customWidth="1"/>
    <col min="13828" max="13828" width="13" style="195" customWidth="1"/>
    <col min="13829" max="13829" width="14.875" style="195" customWidth="1"/>
    <col min="13830" max="13830" width="22.625" style="195" customWidth="1"/>
    <col min="13831" max="13834" width="9" style="195" hidden="1" customWidth="1"/>
    <col min="13835" max="14080" width="9" style="195"/>
    <col min="14081" max="14081" width="39.125" style="195" customWidth="1"/>
    <col min="14082" max="14082" width="13.75" style="195" customWidth="1"/>
    <col min="14083" max="14083" width="14" style="195" customWidth="1"/>
    <col min="14084" max="14084" width="13" style="195" customWidth="1"/>
    <col min="14085" max="14085" width="14.875" style="195" customWidth="1"/>
    <col min="14086" max="14086" width="22.625" style="195" customWidth="1"/>
    <col min="14087" max="14090" width="9" style="195" hidden="1" customWidth="1"/>
    <col min="14091" max="14336" width="9" style="195"/>
    <col min="14337" max="14337" width="39.125" style="195" customWidth="1"/>
    <col min="14338" max="14338" width="13.75" style="195" customWidth="1"/>
    <col min="14339" max="14339" width="14" style="195" customWidth="1"/>
    <col min="14340" max="14340" width="13" style="195" customWidth="1"/>
    <col min="14341" max="14341" width="14.875" style="195" customWidth="1"/>
    <col min="14342" max="14342" width="22.625" style="195" customWidth="1"/>
    <col min="14343" max="14346" width="9" style="195" hidden="1" customWidth="1"/>
    <col min="14347" max="14592" width="9" style="195"/>
    <col min="14593" max="14593" width="39.125" style="195" customWidth="1"/>
    <col min="14594" max="14594" width="13.75" style="195" customWidth="1"/>
    <col min="14595" max="14595" width="14" style="195" customWidth="1"/>
    <col min="14596" max="14596" width="13" style="195" customWidth="1"/>
    <col min="14597" max="14597" width="14.875" style="195" customWidth="1"/>
    <col min="14598" max="14598" width="22.625" style="195" customWidth="1"/>
    <col min="14599" max="14602" width="9" style="195" hidden="1" customWidth="1"/>
    <col min="14603" max="14848" width="9" style="195"/>
    <col min="14849" max="14849" width="39.125" style="195" customWidth="1"/>
    <col min="14850" max="14850" width="13.75" style="195" customWidth="1"/>
    <col min="14851" max="14851" width="14" style="195" customWidth="1"/>
    <col min="14852" max="14852" width="13" style="195" customWidth="1"/>
    <col min="14853" max="14853" width="14.875" style="195" customWidth="1"/>
    <col min="14854" max="14854" width="22.625" style="195" customWidth="1"/>
    <col min="14855" max="14858" width="9" style="195" hidden="1" customWidth="1"/>
    <col min="14859" max="15104" width="9" style="195"/>
    <col min="15105" max="15105" width="39.125" style="195" customWidth="1"/>
    <col min="15106" max="15106" width="13.75" style="195" customWidth="1"/>
    <col min="15107" max="15107" width="14" style="195" customWidth="1"/>
    <col min="15108" max="15108" width="13" style="195" customWidth="1"/>
    <col min="15109" max="15109" width="14.875" style="195" customWidth="1"/>
    <col min="15110" max="15110" width="22.625" style="195" customWidth="1"/>
    <col min="15111" max="15114" width="9" style="195" hidden="1" customWidth="1"/>
    <col min="15115" max="15360" width="9" style="195"/>
    <col min="15361" max="15361" width="39.125" style="195" customWidth="1"/>
    <col min="15362" max="15362" width="13.75" style="195" customWidth="1"/>
    <col min="15363" max="15363" width="14" style="195" customWidth="1"/>
    <col min="15364" max="15364" width="13" style="195" customWidth="1"/>
    <col min="15365" max="15365" width="14.875" style="195" customWidth="1"/>
    <col min="15366" max="15366" width="22.625" style="195" customWidth="1"/>
    <col min="15367" max="15370" width="9" style="195" hidden="1" customWidth="1"/>
    <col min="15371" max="15616" width="9" style="195"/>
    <col min="15617" max="15617" width="39.125" style="195" customWidth="1"/>
    <col min="15618" max="15618" width="13.75" style="195" customWidth="1"/>
    <col min="15619" max="15619" width="14" style="195" customWidth="1"/>
    <col min="15620" max="15620" width="13" style="195" customWidth="1"/>
    <col min="15621" max="15621" width="14.875" style="195" customWidth="1"/>
    <col min="15622" max="15622" width="22.625" style="195" customWidth="1"/>
    <col min="15623" max="15626" width="9" style="195" hidden="1" customWidth="1"/>
    <col min="15627" max="15872" width="9" style="195"/>
    <col min="15873" max="15873" width="39.125" style="195" customWidth="1"/>
    <col min="15874" max="15874" width="13.75" style="195" customWidth="1"/>
    <col min="15875" max="15875" width="14" style="195" customWidth="1"/>
    <col min="15876" max="15876" width="13" style="195" customWidth="1"/>
    <col min="15877" max="15877" width="14.875" style="195" customWidth="1"/>
    <col min="15878" max="15878" width="22.625" style="195" customWidth="1"/>
    <col min="15879" max="15882" width="9" style="195" hidden="1" customWidth="1"/>
    <col min="15883" max="16128" width="9" style="195"/>
    <col min="16129" max="16129" width="39.125" style="195" customWidth="1"/>
    <col min="16130" max="16130" width="13.75" style="195" customWidth="1"/>
    <col min="16131" max="16131" width="14" style="195" customWidth="1"/>
    <col min="16132" max="16132" width="13" style="195" customWidth="1"/>
    <col min="16133" max="16133" width="14.875" style="195" customWidth="1"/>
    <col min="16134" max="16134" width="22.625" style="195" customWidth="1"/>
    <col min="16135" max="16138" width="9" style="195" hidden="1" customWidth="1"/>
    <col min="16139" max="16384" width="9" style="195"/>
  </cols>
  <sheetData>
    <row r="1" s="190" customFormat="1" ht="31.5" customHeight="1" spans="1:6">
      <c r="A1" s="196" t="s">
        <v>0</v>
      </c>
      <c r="B1" s="196"/>
      <c r="C1" s="196"/>
      <c r="D1" s="196"/>
      <c r="E1" s="196"/>
      <c r="F1" s="196"/>
    </row>
    <row r="2" s="199" customFormat="1" ht="21" customHeight="1" spans="1:6">
      <c r="A2" s="223" t="s">
        <v>1</v>
      </c>
      <c r="B2" s="198"/>
      <c r="C2" s="198"/>
      <c r="E2" s="200"/>
      <c r="F2" s="226" t="s">
        <v>2</v>
      </c>
    </row>
    <row r="3" s="221" customFormat="1" ht="33.75" customHeight="1" spans="1:7">
      <c r="A3" s="227" t="s">
        <v>3</v>
      </c>
      <c r="B3" s="268" t="s">
        <v>4</v>
      </c>
      <c r="C3" s="268" t="s">
        <v>5</v>
      </c>
      <c r="D3" s="227" t="s">
        <v>6</v>
      </c>
      <c r="E3" s="229" t="s">
        <v>7</v>
      </c>
      <c r="F3" s="205" t="s">
        <v>8</v>
      </c>
      <c r="G3" s="230" t="s">
        <v>9</v>
      </c>
    </row>
    <row r="4" s="221" customFormat="1" ht="21.75" customHeight="1" spans="1:7">
      <c r="A4" s="269" t="s">
        <v>10</v>
      </c>
      <c r="B4" s="270">
        <f>SUM(B5:B17)</f>
        <v>132500</v>
      </c>
      <c r="C4" s="270">
        <f>SUM(C5:C17)</f>
        <v>161442</v>
      </c>
      <c r="D4" s="233">
        <f>C4/B4</f>
        <v>1.21843018867925</v>
      </c>
      <c r="E4" s="234">
        <f>(C4-G4)/G4</f>
        <v>0.360347834879547</v>
      </c>
      <c r="F4" s="205"/>
      <c r="G4" s="271">
        <f>SUM(G5:G17)</f>
        <v>118677</v>
      </c>
    </row>
    <row r="5" s="223" customFormat="1" ht="21.75" customHeight="1" spans="1:7">
      <c r="A5" s="272" t="s">
        <v>11</v>
      </c>
      <c r="B5" s="273">
        <v>65700</v>
      </c>
      <c r="C5" s="273">
        <v>77012</v>
      </c>
      <c r="D5" s="233">
        <f t="shared" ref="D5:D26" si="0">C5/B5</f>
        <v>1.17217656012177</v>
      </c>
      <c r="E5" s="234">
        <f t="shared" ref="E5:E35" si="1">(C5-G5)/G5</f>
        <v>0.664476528053947</v>
      </c>
      <c r="F5" s="274"/>
      <c r="G5" s="275">
        <v>46268</v>
      </c>
    </row>
    <row r="6" s="223" customFormat="1" ht="21.75" customHeight="1" spans="1:7">
      <c r="A6" s="276" t="s">
        <v>12</v>
      </c>
      <c r="B6" s="273"/>
      <c r="C6" s="273">
        <v>-27</v>
      </c>
      <c r="D6" s="233"/>
      <c r="E6" s="234">
        <f t="shared" si="1"/>
        <v>-1.00429936305732</v>
      </c>
      <c r="F6" s="275"/>
      <c r="G6" s="275">
        <v>6280</v>
      </c>
    </row>
    <row r="7" s="223" customFormat="1" ht="21.75" customHeight="1" spans="1:7">
      <c r="A7" s="276" t="s">
        <v>13</v>
      </c>
      <c r="B7" s="273">
        <v>11299</v>
      </c>
      <c r="C7" s="273">
        <v>14397</v>
      </c>
      <c r="D7" s="233">
        <f t="shared" si="0"/>
        <v>1.27418355606691</v>
      </c>
      <c r="E7" s="234">
        <f t="shared" si="1"/>
        <v>0.691376879699248</v>
      </c>
      <c r="F7" s="275"/>
      <c r="G7" s="275">
        <v>8512</v>
      </c>
    </row>
    <row r="8" s="223" customFormat="1" ht="21.75" customHeight="1" spans="1:7">
      <c r="A8" s="276" t="s">
        <v>14</v>
      </c>
      <c r="B8" s="273">
        <v>1498</v>
      </c>
      <c r="C8" s="273">
        <v>2190</v>
      </c>
      <c r="D8" s="233">
        <f t="shared" si="0"/>
        <v>1.46194926568758</v>
      </c>
      <c r="E8" s="234">
        <f t="shared" si="1"/>
        <v>0.436065573770492</v>
      </c>
      <c r="F8" s="275"/>
      <c r="G8" s="275">
        <v>1525</v>
      </c>
    </row>
    <row r="9" s="223" customFormat="1" ht="21.75" customHeight="1" spans="1:7">
      <c r="A9" s="272" t="s">
        <v>15</v>
      </c>
      <c r="B9" s="273">
        <v>11653</v>
      </c>
      <c r="C9" s="273">
        <v>15796</v>
      </c>
      <c r="D9" s="233">
        <f t="shared" si="0"/>
        <v>1.35553076460997</v>
      </c>
      <c r="E9" s="234">
        <f t="shared" si="1"/>
        <v>0.301367605865876</v>
      </c>
      <c r="F9" s="275"/>
      <c r="G9" s="275">
        <v>12138</v>
      </c>
    </row>
    <row r="10" s="223" customFormat="1" ht="21.75" customHeight="1" spans="1:7">
      <c r="A10" s="272" t="s">
        <v>16</v>
      </c>
      <c r="B10" s="273">
        <v>11000</v>
      </c>
      <c r="C10" s="273">
        <v>17341</v>
      </c>
      <c r="D10" s="233">
        <f t="shared" si="0"/>
        <v>1.57645454545455</v>
      </c>
      <c r="E10" s="234">
        <f t="shared" si="1"/>
        <v>0.520740156099272</v>
      </c>
      <c r="F10" s="275"/>
      <c r="G10" s="275">
        <v>11403</v>
      </c>
    </row>
    <row r="11" s="223" customFormat="1" ht="21.75" customHeight="1" spans="1:7">
      <c r="A11" s="272" t="s">
        <v>17</v>
      </c>
      <c r="B11" s="273">
        <v>5000</v>
      </c>
      <c r="C11" s="273">
        <v>3916</v>
      </c>
      <c r="D11" s="233">
        <f t="shared" si="0"/>
        <v>0.7832</v>
      </c>
      <c r="E11" s="234">
        <f t="shared" si="1"/>
        <v>-0.268993839835729</v>
      </c>
      <c r="F11" s="275"/>
      <c r="G11" s="275">
        <v>5357</v>
      </c>
    </row>
    <row r="12" s="223" customFormat="1" ht="21.75" customHeight="1" spans="1:10">
      <c r="A12" s="272" t="s">
        <v>18</v>
      </c>
      <c r="B12" s="273">
        <v>2800</v>
      </c>
      <c r="C12" s="273">
        <v>5030</v>
      </c>
      <c r="D12" s="233">
        <f t="shared" si="0"/>
        <v>1.79642857142857</v>
      </c>
      <c r="E12" s="234">
        <f t="shared" si="1"/>
        <v>0.761821366024518</v>
      </c>
      <c r="F12" s="275"/>
      <c r="G12" s="275">
        <v>2855</v>
      </c>
      <c r="J12" s="223">
        <f>SUM(G10:G17)</f>
        <v>43954</v>
      </c>
    </row>
    <row r="13" s="223" customFormat="1" ht="21.75" customHeight="1" spans="1:10">
      <c r="A13" s="272" t="s">
        <v>19</v>
      </c>
      <c r="B13" s="273">
        <v>18000</v>
      </c>
      <c r="C13" s="273">
        <v>16965</v>
      </c>
      <c r="D13" s="233">
        <f t="shared" si="0"/>
        <v>0.9425</v>
      </c>
      <c r="E13" s="234">
        <f t="shared" si="1"/>
        <v>-0.0786400912398849</v>
      </c>
      <c r="F13" s="275"/>
      <c r="G13" s="275">
        <v>18413</v>
      </c>
      <c r="I13" s="223">
        <f>SUM(B10:B17)</f>
        <v>42350</v>
      </c>
      <c r="J13" s="223">
        <f>SUM(C10:C17)</f>
        <v>52074</v>
      </c>
    </row>
    <row r="14" s="223" customFormat="1" ht="21.75" customHeight="1" spans="1:7">
      <c r="A14" s="272" t="s">
        <v>20</v>
      </c>
      <c r="B14" s="273">
        <v>650</v>
      </c>
      <c r="C14" s="273">
        <v>551</v>
      </c>
      <c r="D14" s="233">
        <f t="shared" si="0"/>
        <v>0.847692307692308</v>
      </c>
      <c r="E14" s="234">
        <f t="shared" si="1"/>
        <v>-0.1390625</v>
      </c>
      <c r="F14" s="275"/>
      <c r="G14" s="275">
        <v>640</v>
      </c>
    </row>
    <row r="15" s="223" customFormat="1" ht="21.75" customHeight="1" spans="1:9">
      <c r="A15" s="272" t="s">
        <v>21</v>
      </c>
      <c r="B15" s="273">
        <v>2000</v>
      </c>
      <c r="C15" s="273">
        <v>2197</v>
      </c>
      <c r="D15" s="233">
        <f t="shared" si="0"/>
        <v>1.0985</v>
      </c>
      <c r="E15" s="234">
        <f t="shared" si="1"/>
        <v>-0.0112511251125113</v>
      </c>
      <c r="F15" s="275"/>
      <c r="G15" s="275">
        <v>2222</v>
      </c>
      <c r="I15" s="296">
        <f>J13/I13</f>
        <v>1.22961038961039</v>
      </c>
    </row>
    <row r="16" s="223" customFormat="1" ht="21.75" customHeight="1" spans="1:10">
      <c r="A16" s="272" t="s">
        <v>22</v>
      </c>
      <c r="B16" s="273">
        <v>900</v>
      </c>
      <c r="C16" s="273">
        <v>3984</v>
      </c>
      <c r="D16" s="233">
        <f t="shared" si="0"/>
        <v>4.42666666666667</v>
      </c>
      <c r="E16" s="234">
        <f t="shared" si="1"/>
        <v>3.00402010050251</v>
      </c>
      <c r="F16" s="275"/>
      <c r="G16" s="275">
        <v>995</v>
      </c>
      <c r="J16" s="296">
        <f>(J13-J12)/J13</f>
        <v>0.155931943004186</v>
      </c>
    </row>
    <row r="17" s="223" customFormat="1" ht="21.75" customHeight="1" spans="1:7">
      <c r="A17" s="272" t="s">
        <v>23</v>
      </c>
      <c r="B17" s="273">
        <v>2000</v>
      </c>
      <c r="C17" s="273">
        <v>2090</v>
      </c>
      <c r="D17" s="233">
        <f t="shared" si="0"/>
        <v>1.045</v>
      </c>
      <c r="E17" s="234">
        <f t="shared" si="1"/>
        <v>0.0101498308361527</v>
      </c>
      <c r="F17" s="275"/>
      <c r="G17" s="275">
        <v>2069</v>
      </c>
    </row>
    <row r="18" s="223" customFormat="1" ht="21.75" customHeight="1" spans="1:7">
      <c r="A18" s="272" t="s">
        <v>24</v>
      </c>
      <c r="B18" s="273">
        <f>SUM(B19:B25)</f>
        <v>37500</v>
      </c>
      <c r="C18" s="273">
        <f>SUM(C19:C25)</f>
        <v>48340</v>
      </c>
      <c r="D18" s="233">
        <f t="shared" si="0"/>
        <v>1.28906666666667</v>
      </c>
      <c r="E18" s="234">
        <f t="shared" si="1"/>
        <v>0.310311178575301</v>
      </c>
      <c r="F18" s="275"/>
      <c r="G18" s="277">
        <f>SUM(G19:G25)</f>
        <v>36892</v>
      </c>
    </row>
    <row r="19" s="223" customFormat="1" ht="21.75" customHeight="1" spans="1:7">
      <c r="A19" s="278" t="s">
        <v>25</v>
      </c>
      <c r="B19" s="279">
        <v>5600</v>
      </c>
      <c r="C19" s="279">
        <v>21019</v>
      </c>
      <c r="D19" s="280">
        <f t="shared" si="0"/>
        <v>3.75339285714286</v>
      </c>
      <c r="E19" s="281">
        <f t="shared" si="1"/>
        <v>0.540191983586136</v>
      </c>
      <c r="F19" s="282"/>
      <c r="G19" s="275">
        <v>13647</v>
      </c>
    </row>
    <row r="20" s="223" customFormat="1" ht="21.75" customHeight="1" spans="1:7">
      <c r="A20" s="283" t="s">
        <v>26</v>
      </c>
      <c r="B20" s="284">
        <v>5000</v>
      </c>
      <c r="C20" s="284">
        <v>5117</v>
      </c>
      <c r="D20" s="209">
        <f t="shared" si="0"/>
        <v>1.0234</v>
      </c>
      <c r="E20" s="209">
        <f t="shared" si="1"/>
        <v>0.135849056603774</v>
      </c>
      <c r="F20" s="285"/>
      <c r="G20" s="286">
        <v>4505</v>
      </c>
    </row>
    <row r="21" s="223" customFormat="1" ht="21.75" customHeight="1" spans="1:10">
      <c r="A21" s="287" t="s">
        <v>27</v>
      </c>
      <c r="B21" s="284">
        <v>5000</v>
      </c>
      <c r="C21" s="284">
        <v>4460</v>
      </c>
      <c r="D21" s="209">
        <f t="shared" si="0"/>
        <v>0.892</v>
      </c>
      <c r="E21" s="209">
        <f t="shared" si="1"/>
        <v>0.023405231757687</v>
      </c>
      <c r="F21" s="285"/>
      <c r="G21" s="286">
        <v>4358</v>
      </c>
      <c r="I21" s="223">
        <f>G25+G24+G23</f>
        <v>8918</v>
      </c>
      <c r="J21" s="296">
        <f>(I22-I21)/I21</f>
        <v>-0.336286162816775</v>
      </c>
    </row>
    <row r="22" s="223" customFormat="1" ht="21.75" customHeight="1" spans="1:10">
      <c r="A22" s="283" t="s">
        <v>28</v>
      </c>
      <c r="B22" s="284">
        <v>10000</v>
      </c>
      <c r="C22" s="284">
        <v>11825</v>
      </c>
      <c r="D22" s="209">
        <f t="shared" si="0"/>
        <v>1.1825</v>
      </c>
      <c r="E22" s="209">
        <f t="shared" si="1"/>
        <v>1.1641654465593</v>
      </c>
      <c r="F22" s="285"/>
      <c r="G22" s="286">
        <v>5464</v>
      </c>
      <c r="H22" s="223">
        <f>B23+B24+B25</f>
        <v>11900</v>
      </c>
      <c r="I22" s="223">
        <f>C23+C24+C25</f>
        <v>5919</v>
      </c>
      <c r="J22" s="296">
        <f>I22/H22</f>
        <v>0.497394957983193</v>
      </c>
    </row>
    <row r="23" s="223" customFormat="1" ht="21.75" customHeight="1" spans="1:7">
      <c r="A23" s="283" t="s">
        <v>29</v>
      </c>
      <c r="B23" s="284"/>
      <c r="C23" s="284">
        <v>4823</v>
      </c>
      <c r="D23" s="209"/>
      <c r="E23" s="209">
        <f t="shared" si="1"/>
        <v>-0.372903393576908</v>
      </c>
      <c r="F23" s="285"/>
      <c r="G23" s="288">
        <v>7691</v>
      </c>
    </row>
    <row r="24" s="223" customFormat="1" ht="21.75" customHeight="1" spans="1:7">
      <c r="A24" s="278" t="s">
        <v>30</v>
      </c>
      <c r="B24" s="289">
        <v>740</v>
      </c>
      <c r="C24" s="289">
        <v>856</v>
      </c>
      <c r="D24" s="290">
        <f t="shared" si="0"/>
        <v>1.15675675675676</v>
      </c>
      <c r="E24" s="291">
        <f t="shared" si="1"/>
        <v>0.0918367346938776</v>
      </c>
      <c r="F24" s="274"/>
      <c r="G24" s="282">
        <v>784</v>
      </c>
    </row>
    <row r="25" s="223" customFormat="1" ht="21.75" customHeight="1" spans="1:7">
      <c r="A25" s="292" t="s">
        <v>31</v>
      </c>
      <c r="B25" s="279">
        <v>11160</v>
      </c>
      <c r="C25" s="279">
        <v>240</v>
      </c>
      <c r="D25" s="233">
        <f t="shared" si="0"/>
        <v>0.021505376344086</v>
      </c>
      <c r="E25" s="234">
        <f t="shared" si="1"/>
        <v>-0.45823927765237</v>
      </c>
      <c r="F25" s="275"/>
      <c r="G25" s="282">
        <v>443</v>
      </c>
    </row>
    <row r="26" s="223" customFormat="1" ht="21.75" customHeight="1" spans="1:7">
      <c r="A26" s="293" t="s">
        <v>32</v>
      </c>
      <c r="B26" s="273">
        <f>B4+B18</f>
        <v>170000</v>
      </c>
      <c r="C26" s="273">
        <f>C4+C18</f>
        <v>209782</v>
      </c>
      <c r="D26" s="233">
        <f t="shared" si="0"/>
        <v>1.23401176470588</v>
      </c>
      <c r="E26" s="234">
        <f t="shared" si="1"/>
        <v>0.348482024053635</v>
      </c>
      <c r="F26" s="275"/>
      <c r="G26" s="275">
        <f>G4+G18</f>
        <v>155569</v>
      </c>
    </row>
    <row r="27" s="223" customFormat="1" ht="21.95" customHeight="1" spans="1:7">
      <c r="A27" s="294" t="s">
        <v>33</v>
      </c>
      <c r="B27" s="273"/>
      <c r="C27" s="273">
        <f>SUM(C28:C34)</f>
        <v>139707</v>
      </c>
      <c r="D27" s="233"/>
      <c r="E27" s="234">
        <f t="shared" si="1"/>
        <v>-0.603554493627962</v>
      </c>
      <c r="F27" s="275"/>
      <c r="G27" s="275">
        <f>SUM(G28:G33)</f>
        <v>352399</v>
      </c>
    </row>
    <row r="28" s="221" customFormat="1" ht="21.95" customHeight="1" spans="1:7">
      <c r="A28" s="231" t="s">
        <v>34</v>
      </c>
      <c r="B28" s="232"/>
      <c r="C28" s="232">
        <v>-13929</v>
      </c>
      <c r="D28" s="233"/>
      <c r="E28" s="234">
        <f t="shared" si="1"/>
        <v>0.230368342019256</v>
      </c>
      <c r="F28" s="235"/>
      <c r="G28" s="231">
        <v>-11321</v>
      </c>
    </row>
    <row r="29" s="221" customFormat="1" ht="21.95" customHeight="1" spans="1:10">
      <c r="A29" s="231" t="s">
        <v>35</v>
      </c>
      <c r="B29" s="232"/>
      <c r="C29" s="232">
        <v>57072</v>
      </c>
      <c r="D29" s="233"/>
      <c r="E29" s="234">
        <f t="shared" si="1"/>
        <v>-0.182290995056953</v>
      </c>
      <c r="F29" s="235"/>
      <c r="G29" s="231">
        <v>69795</v>
      </c>
      <c r="H29" s="221">
        <f>G29+G30</f>
        <v>114076</v>
      </c>
      <c r="I29" s="221">
        <f>C29+C30</f>
        <v>107975</v>
      </c>
      <c r="J29" s="297">
        <f>(I29-H29)/H29</f>
        <v>-0.0534818892668046</v>
      </c>
    </row>
    <row r="30" s="221" customFormat="1" ht="21.95" customHeight="1" spans="1:7">
      <c r="A30" s="231" t="s">
        <v>36</v>
      </c>
      <c r="B30" s="232"/>
      <c r="C30" s="232">
        <v>50903</v>
      </c>
      <c r="D30" s="233"/>
      <c r="E30" s="234">
        <f t="shared" si="1"/>
        <v>0.14954495155936</v>
      </c>
      <c r="F30" s="235"/>
      <c r="G30" s="231">
        <v>44281</v>
      </c>
    </row>
    <row r="31" s="221" customFormat="1" ht="21.95" customHeight="1" spans="1:7">
      <c r="A31" s="231" t="s">
        <v>37</v>
      </c>
      <c r="B31" s="232"/>
      <c r="C31" s="232">
        <v>17316</v>
      </c>
      <c r="D31" s="233"/>
      <c r="E31" s="234">
        <f t="shared" si="1"/>
        <v>-0.920612142912814</v>
      </c>
      <c r="F31" s="235"/>
      <c r="G31" s="231">
        <v>218119</v>
      </c>
    </row>
    <row r="32" s="221" customFormat="1" ht="21.95" customHeight="1" spans="1:7">
      <c r="A32" s="231" t="s">
        <v>38</v>
      </c>
      <c r="B32" s="232"/>
      <c r="C32" s="232">
        <v>8788</v>
      </c>
      <c r="D32" s="233"/>
      <c r="E32" s="234">
        <f t="shared" si="1"/>
        <v>-0.477091514935142</v>
      </c>
      <c r="F32" s="235"/>
      <c r="G32" s="231">
        <v>16806</v>
      </c>
    </row>
    <row r="33" s="221" customFormat="1" ht="21.95" customHeight="1" spans="1:7">
      <c r="A33" s="57" t="s">
        <v>39</v>
      </c>
      <c r="B33" s="232"/>
      <c r="C33" s="232">
        <v>18637</v>
      </c>
      <c r="D33" s="233"/>
      <c r="E33" s="234">
        <f t="shared" si="1"/>
        <v>0.266186561587064</v>
      </c>
      <c r="F33" s="235"/>
      <c r="G33" s="231">
        <v>14719</v>
      </c>
    </row>
    <row r="34" s="221" customFormat="1" ht="21.95" customHeight="1" spans="1:7">
      <c r="A34" s="57" t="s">
        <v>40</v>
      </c>
      <c r="B34" s="232"/>
      <c r="C34" s="232">
        <v>920</v>
      </c>
      <c r="D34" s="233"/>
      <c r="E34" s="234"/>
      <c r="F34" s="235"/>
      <c r="G34" s="231"/>
    </row>
    <row r="35" s="221" customFormat="1" ht="21.95" customHeight="1" spans="1:7">
      <c r="A35" s="317" t="s">
        <v>41</v>
      </c>
      <c r="B35" s="238"/>
      <c r="C35" s="238">
        <f>C27+C26</f>
        <v>349489</v>
      </c>
      <c r="D35" s="280"/>
      <c r="E35" s="281">
        <f t="shared" si="1"/>
        <v>-0.311986188106337</v>
      </c>
      <c r="F35" s="239"/>
      <c r="G35" s="231">
        <f>G26+G27</f>
        <v>507968</v>
      </c>
    </row>
    <row r="36" ht="21.95" customHeight="1" spans="1:6">
      <c r="A36" s="57" t="s">
        <v>42</v>
      </c>
      <c r="B36" s="241">
        <v>14606</v>
      </c>
      <c r="C36" s="241">
        <v>39475</v>
      </c>
      <c r="D36" s="209">
        <f t="shared" ref="D36:D43" si="2">C36/B36</f>
        <v>2.70265644255785</v>
      </c>
      <c r="E36" s="209">
        <v>1.67427681051419</v>
      </c>
      <c r="F36" s="318"/>
    </row>
    <row r="37" ht="21.95" customHeight="1" spans="1:6">
      <c r="A37" s="319" t="s">
        <v>43</v>
      </c>
      <c r="B37" s="241">
        <v>300</v>
      </c>
      <c r="C37" s="241">
        <v>3</v>
      </c>
      <c r="D37" s="209"/>
      <c r="E37" s="209">
        <v>-0.990566037735849</v>
      </c>
      <c r="F37" s="318"/>
    </row>
    <row r="38" ht="21.95" customHeight="1" spans="1:6">
      <c r="A38" s="57" t="s">
        <v>44</v>
      </c>
      <c r="B38" s="241">
        <v>1723</v>
      </c>
      <c r="C38" s="241">
        <v>4902</v>
      </c>
      <c r="D38" s="209">
        <f t="shared" si="2"/>
        <v>2.84503772489843</v>
      </c>
      <c r="E38" s="209">
        <v>3.67302192564347</v>
      </c>
      <c r="F38" s="318"/>
    </row>
    <row r="39" ht="21.95" customHeight="1" spans="1:6">
      <c r="A39" s="57" t="s">
        <v>45</v>
      </c>
      <c r="B39" s="241">
        <v>105</v>
      </c>
      <c r="C39" s="241">
        <v>480</v>
      </c>
      <c r="D39" s="209">
        <f t="shared" si="2"/>
        <v>4.57142857142857</v>
      </c>
      <c r="E39" s="209">
        <v>2.60902255639098</v>
      </c>
      <c r="F39" s="318"/>
    </row>
    <row r="40" ht="21.95" customHeight="1" spans="1:6">
      <c r="A40" s="57" t="s">
        <v>46</v>
      </c>
      <c r="B40" s="241">
        <v>200</v>
      </c>
      <c r="C40" s="241">
        <v>7</v>
      </c>
      <c r="D40" s="209">
        <f t="shared" si="2"/>
        <v>0.035</v>
      </c>
      <c r="E40" s="209">
        <v>-0.588235294117647</v>
      </c>
      <c r="F40" s="318"/>
    </row>
    <row r="41" ht="21.95" customHeight="1" spans="1:6">
      <c r="A41" s="57" t="s">
        <v>47</v>
      </c>
      <c r="B41" s="241">
        <v>530</v>
      </c>
      <c r="C41" s="241">
        <v>446</v>
      </c>
      <c r="D41" s="209">
        <f t="shared" si="2"/>
        <v>0.841509433962264</v>
      </c>
      <c r="E41" s="209">
        <v>-0.228373702422145</v>
      </c>
      <c r="F41" s="318"/>
    </row>
    <row r="42" ht="21.95" customHeight="1" spans="1:6">
      <c r="A42" s="57" t="s">
        <v>48</v>
      </c>
      <c r="B42" s="241"/>
      <c r="C42" s="241">
        <v>10</v>
      </c>
      <c r="D42" s="209"/>
      <c r="E42" s="209">
        <v>2.33333333333333</v>
      </c>
      <c r="F42" s="318"/>
    </row>
    <row r="43" ht="21.95" customHeight="1" spans="1:6">
      <c r="A43" s="240" t="s">
        <v>49</v>
      </c>
      <c r="B43" s="241">
        <f>SUM(B36:B42)</f>
        <v>17464</v>
      </c>
      <c r="C43" s="241">
        <f>SUM(C36:C42)</f>
        <v>45323</v>
      </c>
      <c r="D43" s="209">
        <f t="shared" si="2"/>
        <v>2.59522446174989</v>
      </c>
      <c r="E43" s="209">
        <v>1.68835636751883</v>
      </c>
      <c r="F43" s="318"/>
    </row>
    <row r="44" ht="21.95" customHeight="1" spans="1:6">
      <c r="A44" s="210" t="s">
        <v>50</v>
      </c>
      <c r="B44" s="208">
        <v>3481</v>
      </c>
      <c r="C44" s="208">
        <v>3481</v>
      </c>
      <c r="D44" s="209"/>
      <c r="E44" s="209">
        <v>-0.261091063468478</v>
      </c>
      <c r="F44" s="318"/>
    </row>
    <row r="45" ht="21.95" customHeight="1" spans="1:6">
      <c r="A45" s="210" t="s">
        <v>51</v>
      </c>
      <c r="B45" s="208"/>
      <c r="C45" s="208">
        <v>20500</v>
      </c>
      <c r="D45" s="209"/>
      <c r="E45" s="209">
        <v>3.76744186046512</v>
      </c>
      <c r="F45" s="318"/>
    </row>
    <row r="46" ht="21.95" customHeight="1" spans="1:6">
      <c r="A46" s="57" t="s">
        <v>52</v>
      </c>
      <c r="B46" s="208">
        <v>583</v>
      </c>
      <c r="C46" s="208">
        <v>1735</v>
      </c>
      <c r="D46" s="209"/>
      <c r="E46" s="209">
        <v>0.610956360259981</v>
      </c>
      <c r="F46" s="318"/>
    </row>
    <row r="47" ht="21.95" customHeight="1" spans="1:6">
      <c r="A47" s="242" t="s">
        <v>53</v>
      </c>
      <c r="B47" s="208">
        <f>SUM(B43:B46)</f>
        <v>21528</v>
      </c>
      <c r="C47" s="208">
        <f>SUM(C43:C46)</f>
        <v>71039</v>
      </c>
      <c r="D47" s="209"/>
      <c r="E47" s="209">
        <v>1.63624893309088</v>
      </c>
      <c r="F47" s="318"/>
    </row>
  </sheetData>
  <mergeCells count="1">
    <mergeCell ref="A1:F1"/>
  </mergeCells>
  <printOptions horizontalCentered="1"/>
  <pageMargins left="0.78740157480315" right="0.78740157480315" top="0.78740157480315" bottom="0.708661417322835" header="0" footer="0"/>
  <pageSetup paperSize="9" orientation="landscape"/>
  <headerFooter alignWithMargins="0">
    <evenFooter>&amp;C-2-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7"/>
  <sheetViews>
    <sheetView showZeros="0" view="pageBreakPreview" zoomScaleNormal="85" workbookViewId="0">
      <pane xSplit="1" ySplit="1" topLeftCell="B2" activePane="bottomRight" state="frozen"/>
      <selection/>
      <selection pane="topRight"/>
      <selection pane="bottomLeft"/>
      <selection pane="bottomRight" activeCell="A1" sqref="$A1:$XFD1048576"/>
    </sheetView>
  </sheetViews>
  <sheetFormatPr defaultColWidth="9" defaultRowHeight="14.25" outlineLevelCol="5"/>
  <cols>
    <col min="1" max="1" width="46.75" style="222" customWidth="1"/>
    <col min="2" max="2" width="16.625" style="222" customWidth="1"/>
    <col min="3" max="3" width="12.625" style="222" customWidth="1"/>
    <col min="4" max="4" width="14.625" style="222" customWidth="1"/>
    <col min="5" max="5" width="16.625" style="222" customWidth="1"/>
    <col min="6" max="6" width="11.5" style="222" customWidth="1"/>
    <col min="7" max="7" width="9.125" style="222" hidden="1" customWidth="1"/>
    <col min="8" max="256" width="9" style="222"/>
    <col min="257" max="257" width="46.75" style="222" customWidth="1"/>
    <col min="258" max="258" width="16.625" style="222" customWidth="1"/>
    <col min="259" max="259" width="12.625" style="222" customWidth="1"/>
    <col min="260" max="260" width="14.625" style="222" customWidth="1"/>
    <col min="261" max="261" width="16.625" style="222" customWidth="1"/>
    <col min="262" max="262" width="11.5" style="222" customWidth="1"/>
    <col min="263" max="263" width="9" style="222" hidden="1" customWidth="1"/>
    <col min="264" max="512" width="9" style="222"/>
    <col min="513" max="513" width="46.75" style="222" customWidth="1"/>
    <col min="514" max="514" width="16.625" style="222" customWidth="1"/>
    <col min="515" max="515" width="12.625" style="222" customWidth="1"/>
    <col min="516" max="516" width="14.625" style="222" customWidth="1"/>
    <col min="517" max="517" width="16.625" style="222" customWidth="1"/>
    <col min="518" max="518" width="11.5" style="222" customWidth="1"/>
    <col min="519" max="519" width="9" style="222" hidden="1" customWidth="1"/>
    <col min="520" max="768" width="9" style="222"/>
    <col min="769" max="769" width="46.75" style="222" customWidth="1"/>
    <col min="770" max="770" width="16.625" style="222" customWidth="1"/>
    <col min="771" max="771" width="12.625" style="222" customWidth="1"/>
    <col min="772" max="772" width="14.625" style="222" customWidth="1"/>
    <col min="773" max="773" width="16.625" style="222" customWidth="1"/>
    <col min="774" max="774" width="11.5" style="222" customWidth="1"/>
    <col min="775" max="775" width="9" style="222" hidden="1" customWidth="1"/>
    <col min="776" max="1024" width="9" style="222"/>
    <col min="1025" max="1025" width="46.75" style="222" customWidth="1"/>
    <col min="1026" max="1026" width="16.625" style="222" customWidth="1"/>
    <col min="1027" max="1027" width="12.625" style="222" customWidth="1"/>
    <col min="1028" max="1028" width="14.625" style="222" customWidth="1"/>
    <col min="1029" max="1029" width="16.625" style="222" customWidth="1"/>
    <col min="1030" max="1030" width="11.5" style="222" customWidth="1"/>
    <col min="1031" max="1031" width="9" style="222" hidden="1" customWidth="1"/>
    <col min="1032" max="1280" width="9" style="222"/>
    <col min="1281" max="1281" width="46.75" style="222" customWidth="1"/>
    <col min="1282" max="1282" width="16.625" style="222" customWidth="1"/>
    <col min="1283" max="1283" width="12.625" style="222" customWidth="1"/>
    <col min="1284" max="1284" width="14.625" style="222" customWidth="1"/>
    <col min="1285" max="1285" width="16.625" style="222" customWidth="1"/>
    <col min="1286" max="1286" width="11.5" style="222" customWidth="1"/>
    <col min="1287" max="1287" width="9" style="222" hidden="1" customWidth="1"/>
    <col min="1288" max="1536" width="9" style="222"/>
    <col min="1537" max="1537" width="46.75" style="222" customWidth="1"/>
    <col min="1538" max="1538" width="16.625" style="222" customWidth="1"/>
    <col min="1539" max="1539" width="12.625" style="222" customWidth="1"/>
    <col min="1540" max="1540" width="14.625" style="222" customWidth="1"/>
    <col min="1541" max="1541" width="16.625" style="222" customWidth="1"/>
    <col min="1542" max="1542" width="11.5" style="222" customWidth="1"/>
    <col min="1543" max="1543" width="9" style="222" hidden="1" customWidth="1"/>
    <col min="1544" max="1792" width="9" style="222"/>
    <col min="1793" max="1793" width="46.75" style="222" customWidth="1"/>
    <col min="1794" max="1794" width="16.625" style="222" customWidth="1"/>
    <col min="1795" max="1795" width="12.625" style="222" customWidth="1"/>
    <col min="1796" max="1796" width="14.625" style="222" customWidth="1"/>
    <col min="1797" max="1797" width="16.625" style="222" customWidth="1"/>
    <col min="1798" max="1798" width="11.5" style="222" customWidth="1"/>
    <col min="1799" max="1799" width="9" style="222" hidden="1" customWidth="1"/>
    <col min="1800" max="2048" width="9" style="222"/>
    <col min="2049" max="2049" width="46.75" style="222" customWidth="1"/>
    <col min="2050" max="2050" width="16.625" style="222" customWidth="1"/>
    <col min="2051" max="2051" width="12.625" style="222" customWidth="1"/>
    <col min="2052" max="2052" width="14.625" style="222" customWidth="1"/>
    <col min="2053" max="2053" width="16.625" style="222" customWidth="1"/>
    <col min="2054" max="2054" width="11.5" style="222" customWidth="1"/>
    <col min="2055" max="2055" width="9" style="222" hidden="1" customWidth="1"/>
    <col min="2056" max="2304" width="9" style="222"/>
    <col min="2305" max="2305" width="46.75" style="222" customWidth="1"/>
    <col min="2306" max="2306" width="16.625" style="222" customWidth="1"/>
    <col min="2307" max="2307" width="12.625" style="222" customWidth="1"/>
    <col min="2308" max="2308" width="14.625" style="222" customWidth="1"/>
    <col min="2309" max="2309" width="16.625" style="222" customWidth="1"/>
    <col min="2310" max="2310" width="11.5" style="222" customWidth="1"/>
    <col min="2311" max="2311" width="9" style="222" hidden="1" customWidth="1"/>
    <col min="2312" max="2560" width="9" style="222"/>
    <col min="2561" max="2561" width="46.75" style="222" customWidth="1"/>
    <col min="2562" max="2562" width="16.625" style="222" customWidth="1"/>
    <col min="2563" max="2563" width="12.625" style="222" customWidth="1"/>
    <col min="2564" max="2564" width="14.625" style="222" customWidth="1"/>
    <col min="2565" max="2565" width="16.625" style="222" customWidth="1"/>
    <col min="2566" max="2566" width="11.5" style="222" customWidth="1"/>
    <col min="2567" max="2567" width="9" style="222" hidden="1" customWidth="1"/>
    <col min="2568" max="2816" width="9" style="222"/>
    <col min="2817" max="2817" width="46.75" style="222" customWidth="1"/>
    <col min="2818" max="2818" width="16.625" style="222" customWidth="1"/>
    <col min="2819" max="2819" width="12.625" style="222" customWidth="1"/>
    <col min="2820" max="2820" width="14.625" style="222" customWidth="1"/>
    <col min="2821" max="2821" width="16.625" style="222" customWidth="1"/>
    <col min="2822" max="2822" width="11.5" style="222" customWidth="1"/>
    <col min="2823" max="2823" width="9" style="222" hidden="1" customWidth="1"/>
    <col min="2824" max="3072" width="9" style="222"/>
    <col min="3073" max="3073" width="46.75" style="222" customWidth="1"/>
    <col min="3074" max="3074" width="16.625" style="222" customWidth="1"/>
    <col min="3075" max="3075" width="12.625" style="222" customWidth="1"/>
    <col min="3076" max="3076" width="14.625" style="222" customWidth="1"/>
    <col min="3077" max="3077" width="16.625" style="222" customWidth="1"/>
    <col min="3078" max="3078" width="11.5" style="222" customWidth="1"/>
    <col min="3079" max="3079" width="9" style="222" hidden="1" customWidth="1"/>
    <col min="3080" max="3328" width="9" style="222"/>
    <col min="3329" max="3329" width="46.75" style="222" customWidth="1"/>
    <col min="3330" max="3330" width="16.625" style="222" customWidth="1"/>
    <col min="3331" max="3331" width="12.625" style="222" customWidth="1"/>
    <col min="3332" max="3332" width="14.625" style="222" customWidth="1"/>
    <col min="3333" max="3333" width="16.625" style="222" customWidth="1"/>
    <col min="3334" max="3334" width="11.5" style="222" customWidth="1"/>
    <col min="3335" max="3335" width="9" style="222" hidden="1" customWidth="1"/>
    <col min="3336" max="3584" width="9" style="222"/>
    <col min="3585" max="3585" width="46.75" style="222" customWidth="1"/>
    <col min="3586" max="3586" width="16.625" style="222" customWidth="1"/>
    <col min="3587" max="3587" width="12.625" style="222" customWidth="1"/>
    <col min="3588" max="3588" width="14.625" style="222" customWidth="1"/>
    <col min="3589" max="3589" width="16.625" style="222" customWidth="1"/>
    <col min="3590" max="3590" width="11.5" style="222" customWidth="1"/>
    <col min="3591" max="3591" width="9" style="222" hidden="1" customWidth="1"/>
    <col min="3592" max="3840" width="9" style="222"/>
    <col min="3841" max="3841" width="46.75" style="222" customWidth="1"/>
    <col min="3842" max="3842" width="16.625" style="222" customWidth="1"/>
    <col min="3843" max="3843" width="12.625" style="222" customWidth="1"/>
    <col min="3844" max="3844" width="14.625" style="222" customWidth="1"/>
    <col min="3845" max="3845" width="16.625" style="222" customWidth="1"/>
    <col min="3846" max="3846" width="11.5" style="222" customWidth="1"/>
    <col min="3847" max="3847" width="9" style="222" hidden="1" customWidth="1"/>
    <col min="3848" max="4096" width="9" style="222"/>
    <col min="4097" max="4097" width="46.75" style="222" customWidth="1"/>
    <col min="4098" max="4098" width="16.625" style="222" customWidth="1"/>
    <col min="4099" max="4099" width="12.625" style="222" customWidth="1"/>
    <col min="4100" max="4100" width="14.625" style="222" customWidth="1"/>
    <col min="4101" max="4101" width="16.625" style="222" customWidth="1"/>
    <col min="4102" max="4102" width="11.5" style="222" customWidth="1"/>
    <col min="4103" max="4103" width="9" style="222" hidden="1" customWidth="1"/>
    <col min="4104" max="4352" width="9" style="222"/>
    <col min="4353" max="4353" width="46.75" style="222" customWidth="1"/>
    <col min="4354" max="4354" width="16.625" style="222" customWidth="1"/>
    <col min="4355" max="4355" width="12.625" style="222" customWidth="1"/>
    <col min="4356" max="4356" width="14.625" style="222" customWidth="1"/>
    <col min="4357" max="4357" width="16.625" style="222" customWidth="1"/>
    <col min="4358" max="4358" width="11.5" style="222" customWidth="1"/>
    <col min="4359" max="4359" width="9" style="222" hidden="1" customWidth="1"/>
    <col min="4360" max="4608" width="9" style="222"/>
    <col min="4609" max="4609" width="46.75" style="222" customWidth="1"/>
    <col min="4610" max="4610" width="16.625" style="222" customWidth="1"/>
    <col min="4611" max="4611" width="12.625" style="222" customWidth="1"/>
    <col min="4612" max="4612" width="14.625" style="222" customWidth="1"/>
    <col min="4613" max="4613" width="16.625" style="222" customWidth="1"/>
    <col min="4614" max="4614" width="11.5" style="222" customWidth="1"/>
    <col min="4615" max="4615" width="9" style="222" hidden="1" customWidth="1"/>
    <col min="4616" max="4864" width="9" style="222"/>
    <col min="4865" max="4865" width="46.75" style="222" customWidth="1"/>
    <col min="4866" max="4866" width="16.625" style="222" customWidth="1"/>
    <col min="4867" max="4867" width="12.625" style="222" customWidth="1"/>
    <col min="4868" max="4868" width="14.625" style="222" customWidth="1"/>
    <col min="4869" max="4869" width="16.625" style="222" customWidth="1"/>
    <col min="4870" max="4870" width="11.5" style="222" customWidth="1"/>
    <col min="4871" max="4871" width="9" style="222" hidden="1" customWidth="1"/>
    <col min="4872" max="5120" width="9" style="222"/>
    <col min="5121" max="5121" width="46.75" style="222" customWidth="1"/>
    <col min="5122" max="5122" width="16.625" style="222" customWidth="1"/>
    <col min="5123" max="5123" width="12.625" style="222" customWidth="1"/>
    <col min="5124" max="5124" width="14.625" style="222" customWidth="1"/>
    <col min="5125" max="5125" width="16.625" style="222" customWidth="1"/>
    <col min="5126" max="5126" width="11.5" style="222" customWidth="1"/>
    <col min="5127" max="5127" width="9" style="222" hidden="1" customWidth="1"/>
    <col min="5128" max="5376" width="9" style="222"/>
    <col min="5377" max="5377" width="46.75" style="222" customWidth="1"/>
    <col min="5378" max="5378" width="16.625" style="222" customWidth="1"/>
    <col min="5379" max="5379" width="12.625" style="222" customWidth="1"/>
    <col min="5380" max="5380" width="14.625" style="222" customWidth="1"/>
    <col min="5381" max="5381" width="16.625" style="222" customWidth="1"/>
    <col min="5382" max="5382" width="11.5" style="222" customWidth="1"/>
    <col min="5383" max="5383" width="9" style="222" hidden="1" customWidth="1"/>
    <col min="5384" max="5632" width="9" style="222"/>
    <col min="5633" max="5633" width="46.75" style="222" customWidth="1"/>
    <col min="5634" max="5634" width="16.625" style="222" customWidth="1"/>
    <col min="5635" max="5635" width="12.625" style="222" customWidth="1"/>
    <col min="5636" max="5636" width="14.625" style="222" customWidth="1"/>
    <col min="5637" max="5637" width="16.625" style="222" customWidth="1"/>
    <col min="5638" max="5638" width="11.5" style="222" customWidth="1"/>
    <col min="5639" max="5639" width="9" style="222" hidden="1" customWidth="1"/>
    <col min="5640" max="5888" width="9" style="222"/>
    <col min="5889" max="5889" width="46.75" style="222" customWidth="1"/>
    <col min="5890" max="5890" width="16.625" style="222" customWidth="1"/>
    <col min="5891" max="5891" width="12.625" style="222" customWidth="1"/>
    <col min="5892" max="5892" width="14.625" style="222" customWidth="1"/>
    <col min="5893" max="5893" width="16.625" style="222" customWidth="1"/>
    <col min="5894" max="5894" width="11.5" style="222" customWidth="1"/>
    <col min="5895" max="5895" width="9" style="222" hidden="1" customWidth="1"/>
    <col min="5896" max="6144" width="9" style="222"/>
    <col min="6145" max="6145" width="46.75" style="222" customWidth="1"/>
    <col min="6146" max="6146" width="16.625" style="222" customWidth="1"/>
    <col min="6147" max="6147" width="12.625" style="222" customWidth="1"/>
    <col min="6148" max="6148" width="14.625" style="222" customWidth="1"/>
    <col min="6149" max="6149" width="16.625" style="222" customWidth="1"/>
    <col min="6150" max="6150" width="11.5" style="222" customWidth="1"/>
    <col min="6151" max="6151" width="9" style="222" hidden="1" customWidth="1"/>
    <col min="6152" max="6400" width="9" style="222"/>
    <col min="6401" max="6401" width="46.75" style="222" customWidth="1"/>
    <col min="6402" max="6402" width="16.625" style="222" customWidth="1"/>
    <col min="6403" max="6403" width="12.625" style="222" customWidth="1"/>
    <col min="6404" max="6404" width="14.625" style="222" customWidth="1"/>
    <col min="6405" max="6405" width="16.625" style="222" customWidth="1"/>
    <col min="6406" max="6406" width="11.5" style="222" customWidth="1"/>
    <col min="6407" max="6407" width="9" style="222" hidden="1" customWidth="1"/>
    <col min="6408" max="6656" width="9" style="222"/>
    <col min="6657" max="6657" width="46.75" style="222" customWidth="1"/>
    <col min="6658" max="6658" width="16.625" style="222" customWidth="1"/>
    <col min="6659" max="6659" width="12.625" style="222" customWidth="1"/>
    <col min="6660" max="6660" width="14.625" style="222" customWidth="1"/>
    <col min="6661" max="6661" width="16.625" style="222" customWidth="1"/>
    <col min="6662" max="6662" width="11.5" style="222" customWidth="1"/>
    <col min="6663" max="6663" width="9" style="222" hidden="1" customWidth="1"/>
    <col min="6664" max="6912" width="9" style="222"/>
    <col min="6913" max="6913" width="46.75" style="222" customWidth="1"/>
    <col min="6914" max="6914" width="16.625" style="222" customWidth="1"/>
    <col min="6915" max="6915" width="12.625" style="222" customWidth="1"/>
    <col min="6916" max="6916" width="14.625" style="222" customWidth="1"/>
    <col min="6917" max="6917" width="16.625" style="222" customWidth="1"/>
    <col min="6918" max="6918" width="11.5" style="222" customWidth="1"/>
    <col min="6919" max="6919" width="9" style="222" hidden="1" customWidth="1"/>
    <col min="6920" max="7168" width="9" style="222"/>
    <col min="7169" max="7169" width="46.75" style="222" customWidth="1"/>
    <col min="7170" max="7170" width="16.625" style="222" customWidth="1"/>
    <col min="7171" max="7171" width="12.625" style="222" customWidth="1"/>
    <col min="7172" max="7172" width="14.625" style="222" customWidth="1"/>
    <col min="7173" max="7173" width="16.625" style="222" customWidth="1"/>
    <col min="7174" max="7174" width="11.5" style="222" customWidth="1"/>
    <col min="7175" max="7175" width="9" style="222" hidden="1" customWidth="1"/>
    <col min="7176" max="7424" width="9" style="222"/>
    <col min="7425" max="7425" width="46.75" style="222" customWidth="1"/>
    <col min="7426" max="7426" width="16.625" style="222" customWidth="1"/>
    <col min="7427" max="7427" width="12.625" style="222" customWidth="1"/>
    <col min="7428" max="7428" width="14.625" style="222" customWidth="1"/>
    <col min="7429" max="7429" width="16.625" style="222" customWidth="1"/>
    <col min="7430" max="7430" width="11.5" style="222" customWidth="1"/>
    <col min="7431" max="7431" width="9" style="222" hidden="1" customWidth="1"/>
    <col min="7432" max="7680" width="9" style="222"/>
    <col min="7681" max="7681" width="46.75" style="222" customWidth="1"/>
    <col min="7682" max="7682" width="16.625" style="222" customWidth="1"/>
    <col min="7683" max="7683" width="12.625" style="222" customWidth="1"/>
    <col min="7684" max="7684" width="14.625" style="222" customWidth="1"/>
    <col min="7685" max="7685" width="16.625" style="222" customWidth="1"/>
    <col min="7686" max="7686" width="11.5" style="222" customWidth="1"/>
    <col min="7687" max="7687" width="9" style="222" hidden="1" customWidth="1"/>
    <col min="7688" max="7936" width="9" style="222"/>
    <col min="7937" max="7937" width="46.75" style="222" customWidth="1"/>
    <col min="7938" max="7938" width="16.625" style="222" customWidth="1"/>
    <col min="7939" max="7939" width="12.625" style="222" customWidth="1"/>
    <col min="7940" max="7940" width="14.625" style="222" customWidth="1"/>
    <col min="7941" max="7941" width="16.625" style="222" customWidth="1"/>
    <col min="7942" max="7942" width="11.5" style="222" customWidth="1"/>
    <col min="7943" max="7943" width="9" style="222" hidden="1" customWidth="1"/>
    <col min="7944" max="8192" width="9" style="222"/>
    <col min="8193" max="8193" width="46.75" style="222" customWidth="1"/>
    <col min="8194" max="8194" width="16.625" style="222" customWidth="1"/>
    <col min="8195" max="8195" width="12.625" style="222" customWidth="1"/>
    <col min="8196" max="8196" width="14.625" style="222" customWidth="1"/>
    <col min="8197" max="8197" width="16.625" style="222" customWidth="1"/>
    <col min="8198" max="8198" width="11.5" style="222" customWidth="1"/>
    <col min="8199" max="8199" width="9" style="222" hidden="1" customWidth="1"/>
    <col min="8200" max="8448" width="9" style="222"/>
    <col min="8449" max="8449" width="46.75" style="222" customWidth="1"/>
    <col min="8450" max="8450" width="16.625" style="222" customWidth="1"/>
    <col min="8451" max="8451" width="12.625" style="222" customWidth="1"/>
    <col min="8452" max="8452" width="14.625" style="222" customWidth="1"/>
    <col min="8453" max="8453" width="16.625" style="222" customWidth="1"/>
    <col min="8454" max="8454" width="11.5" style="222" customWidth="1"/>
    <col min="8455" max="8455" width="9" style="222" hidden="1" customWidth="1"/>
    <col min="8456" max="8704" width="9" style="222"/>
    <col min="8705" max="8705" width="46.75" style="222" customWidth="1"/>
    <col min="8706" max="8706" width="16.625" style="222" customWidth="1"/>
    <col min="8707" max="8707" width="12.625" style="222" customWidth="1"/>
    <col min="8708" max="8708" width="14.625" style="222" customWidth="1"/>
    <col min="8709" max="8709" width="16.625" style="222" customWidth="1"/>
    <col min="8710" max="8710" width="11.5" style="222" customWidth="1"/>
    <col min="8711" max="8711" width="9" style="222" hidden="1" customWidth="1"/>
    <col min="8712" max="8960" width="9" style="222"/>
    <col min="8961" max="8961" width="46.75" style="222" customWidth="1"/>
    <col min="8962" max="8962" width="16.625" style="222" customWidth="1"/>
    <col min="8963" max="8963" width="12.625" style="222" customWidth="1"/>
    <col min="8964" max="8964" width="14.625" style="222" customWidth="1"/>
    <col min="8965" max="8965" width="16.625" style="222" customWidth="1"/>
    <col min="8966" max="8966" width="11.5" style="222" customWidth="1"/>
    <col min="8967" max="8967" width="9" style="222" hidden="1" customWidth="1"/>
    <col min="8968" max="9216" width="9" style="222"/>
    <col min="9217" max="9217" width="46.75" style="222" customWidth="1"/>
    <col min="9218" max="9218" width="16.625" style="222" customWidth="1"/>
    <col min="9219" max="9219" width="12.625" style="222" customWidth="1"/>
    <col min="9220" max="9220" width="14.625" style="222" customWidth="1"/>
    <col min="9221" max="9221" width="16.625" style="222" customWidth="1"/>
    <col min="9222" max="9222" width="11.5" style="222" customWidth="1"/>
    <col min="9223" max="9223" width="9" style="222" hidden="1" customWidth="1"/>
    <col min="9224" max="9472" width="9" style="222"/>
    <col min="9473" max="9473" width="46.75" style="222" customWidth="1"/>
    <col min="9474" max="9474" width="16.625" style="222" customWidth="1"/>
    <col min="9475" max="9475" width="12.625" style="222" customWidth="1"/>
    <col min="9476" max="9476" width="14.625" style="222" customWidth="1"/>
    <col min="9477" max="9477" width="16.625" style="222" customWidth="1"/>
    <col min="9478" max="9478" width="11.5" style="222" customWidth="1"/>
    <col min="9479" max="9479" width="9" style="222" hidden="1" customWidth="1"/>
    <col min="9480" max="9728" width="9" style="222"/>
    <col min="9729" max="9729" width="46.75" style="222" customWidth="1"/>
    <col min="9730" max="9730" width="16.625" style="222" customWidth="1"/>
    <col min="9731" max="9731" width="12.625" style="222" customWidth="1"/>
    <col min="9732" max="9732" width="14.625" style="222" customWidth="1"/>
    <col min="9733" max="9733" width="16.625" style="222" customWidth="1"/>
    <col min="9734" max="9734" width="11.5" style="222" customWidth="1"/>
    <col min="9735" max="9735" width="9" style="222" hidden="1" customWidth="1"/>
    <col min="9736" max="9984" width="9" style="222"/>
    <col min="9985" max="9985" width="46.75" style="222" customWidth="1"/>
    <col min="9986" max="9986" width="16.625" style="222" customWidth="1"/>
    <col min="9987" max="9987" width="12.625" style="222" customWidth="1"/>
    <col min="9988" max="9988" width="14.625" style="222" customWidth="1"/>
    <col min="9989" max="9989" width="16.625" style="222" customWidth="1"/>
    <col min="9990" max="9990" width="11.5" style="222" customWidth="1"/>
    <col min="9991" max="9991" width="9" style="222" hidden="1" customWidth="1"/>
    <col min="9992" max="10240" width="9" style="222"/>
    <col min="10241" max="10241" width="46.75" style="222" customWidth="1"/>
    <col min="10242" max="10242" width="16.625" style="222" customWidth="1"/>
    <col min="10243" max="10243" width="12.625" style="222" customWidth="1"/>
    <col min="10244" max="10244" width="14.625" style="222" customWidth="1"/>
    <col min="10245" max="10245" width="16.625" style="222" customWidth="1"/>
    <col min="10246" max="10246" width="11.5" style="222" customWidth="1"/>
    <col min="10247" max="10247" width="9" style="222" hidden="1" customWidth="1"/>
    <col min="10248" max="10496" width="9" style="222"/>
    <col min="10497" max="10497" width="46.75" style="222" customWidth="1"/>
    <col min="10498" max="10498" width="16.625" style="222" customWidth="1"/>
    <col min="10499" max="10499" width="12.625" style="222" customWidth="1"/>
    <col min="10500" max="10500" width="14.625" style="222" customWidth="1"/>
    <col min="10501" max="10501" width="16.625" style="222" customWidth="1"/>
    <col min="10502" max="10502" width="11.5" style="222" customWidth="1"/>
    <col min="10503" max="10503" width="9" style="222" hidden="1" customWidth="1"/>
    <col min="10504" max="10752" width="9" style="222"/>
    <col min="10753" max="10753" width="46.75" style="222" customWidth="1"/>
    <col min="10754" max="10754" width="16.625" style="222" customWidth="1"/>
    <col min="10755" max="10755" width="12.625" style="222" customWidth="1"/>
    <col min="10756" max="10756" width="14.625" style="222" customWidth="1"/>
    <col min="10757" max="10757" width="16.625" style="222" customWidth="1"/>
    <col min="10758" max="10758" width="11.5" style="222" customWidth="1"/>
    <col min="10759" max="10759" width="9" style="222" hidden="1" customWidth="1"/>
    <col min="10760" max="11008" width="9" style="222"/>
    <col min="11009" max="11009" width="46.75" style="222" customWidth="1"/>
    <col min="11010" max="11010" width="16.625" style="222" customWidth="1"/>
    <col min="11011" max="11011" width="12.625" style="222" customWidth="1"/>
    <col min="11012" max="11012" width="14.625" style="222" customWidth="1"/>
    <col min="11013" max="11013" width="16.625" style="222" customWidth="1"/>
    <col min="11014" max="11014" width="11.5" style="222" customWidth="1"/>
    <col min="11015" max="11015" width="9" style="222" hidden="1" customWidth="1"/>
    <col min="11016" max="11264" width="9" style="222"/>
    <col min="11265" max="11265" width="46.75" style="222" customWidth="1"/>
    <col min="11266" max="11266" width="16.625" style="222" customWidth="1"/>
    <col min="11267" max="11267" width="12.625" style="222" customWidth="1"/>
    <col min="11268" max="11268" width="14.625" style="222" customWidth="1"/>
    <col min="11269" max="11269" width="16.625" style="222" customWidth="1"/>
    <col min="11270" max="11270" width="11.5" style="222" customWidth="1"/>
    <col min="11271" max="11271" width="9" style="222" hidden="1" customWidth="1"/>
    <col min="11272" max="11520" width="9" style="222"/>
    <col min="11521" max="11521" width="46.75" style="222" customWidth="1"/>
    <col min="11522" max="11522" width="16.625" style="222" customWidth="1"/>
    <col min="11523" max="11523" width="12.625" style="222" customWidth="1"/>
    <col min="11524" max="11524" width="14.625" style="222" customWidth="1"/>
    <col min="11525" max="11525" width="16.625" style="222" customWidth="1"/>
    <col min="11526" max="11526" width="11.5" style="222" customWidth="1"/>
    <col min="11527" max="11527" width="9" style="222" hidden="1" customWidth="1"/>
    <col min="11528" max="11776" width="9" style="222"/>
    <col min="11777" max="11777" width="46.75" style="222" customWidth="1"/>
    <col min="11778" max="11778" width="16.625" style="222" customWidth="1"/>
    <col min="11779" max="11779" width="12.625" style="222" customWidth="1"/>
    <col min="11780" max="11780" width="14.625" style="222" customWidth="1"/>
    <col min="11781" max="11781" width="16.625" style="222" customWidth="1"/>
    <col min="11782" max="11782" width="11.5" style="222" customWidth="1"/>
    <col min="11783" max="11783" width="9" style="222" hidden="1" customWidth="1"/>
    <col min="11784" max="12032" width="9" style="222"/>
    <col min="12033" max="12033" width="46.75" style="222" customWidth="1"/>
    <col min="12034" max="12034" width="16.625" style="222" customWidth="1"/>
    <col min="12035" max="12035" width="12.625" style="222" customWidth="1"/>
    <col min="12036" max="12036" width="14.625" style="222" customWidth="1"/>
    <col min="12037" max="12037" width="16.625" style="222" customWidth="1"/>
    <col min="12038" max="12038" width="11.5" style="222" customWidth="1"/>
    <col min="12039" max="12039" width="9" style="222" hidden="1" customWidth="1"/>
    <col min="12040" max="12288" width="9" style="222"/>
    <col min="12289" max="12289" width="46.75" style="222" customWidth="1"/>
    <col min="12290" max="12290" width="16.625" style="222" customWidth="1"/>
    <col min="12291" max="12291" width="12.625" style="222" customWidth="1"/>
    <col min="12292" max="12292" width="14.625" style="222" customWidth="1"/>
    <col min="12293" max="12293" width="16.625" style="222" customWidth="1"/>
    <col min="12294" max="12294" width="11.5" style="222" customWidth="1"/>
    <col min="12295" max="12295" width="9" style="222" hidden="1" customWidth="1"/>
    <col min="12296" max="12544" width="9" style="222"/>
    <col min="12545" max="12545" width="46.75" style="222" customWidth="1"/>
    <col min="12546" max="12546" width="16.625" style="222" customWidth="1"/>
    <col min="12547" max="12547" width="12.625" style="222" customWidth="1"/>
    <col min="12548" max="12548" width="14.625" style="222" customWidth="1"/>
    <col min="12549" max="12549" width="16.625" style="222" customWidth="1"/>
    <col min="12550" max="12550" width="11.5" style="222" customWidth="1"/>
    <col min="12551" max="12551" width="9" style="222" hidden="1" customWidth="1"/>
    <col min="12552" max="12800" width="9" style="222"/>
    <col min="12801" max="12801" width="46.75" style="222" customWidth="1"/>
    <col min="12802" max="12802" width="16.625" style="222" customWidth="1"/>
    <col min="12803" max="12803" width="12.625" style="222" customWidth="1"/>
    <col min="12804" max="12804" width="14.625" style="222" customWidth="1"/>
    <col min="12805" max="12805" width="16.625" style="222" customWidth="1"/>
    <col min="12806" max="12806" width="11.5" style="222" customWidth="1"/>
    <col min="12807" max="12807" width="9" style="222" hidden="1" customWidth="1"/>
    <col min="12808" max="13056" width="9" style="222"/>
    <col min="13057" max="13057" width="46.75" style="222" customWidth="1"/>
    <col min="13058" max="13058" width="16.625" style="222" customWidth="1"/>
    <col min="13059" max="13059" width="12.625" style="222" customWidth="1"/>
    <col min="13060" max="13060" width="14.625" style="222" customWidth="1"/>
    <col min="13061" max="13061" width="16.625" style="222" customWidth="1"/>
    <col min="13062" max="13062" width="11.5" style="222" customWidth="1"/>
    <col min="13063" max="13063" width="9" style="222" hidden="1" customWidth="1"/>
    <col min="13064" max="13312" width="9" style="222"/>
    <col min="13313" max="13313" width="46.75" style="222" customWidth="1"/>
    <col min="13314" max="13314" width="16.625" style="222" customWidth="1"/>
    <col min="13315" max="13315" width="12.625" style="222" customWidth="1"/>
    <col min="13316" max="13316" width="14.625" style="222" customWidth="1"/>
    <col min="13317" max="13317" width="16.625" style="222" customWidth="1"/>
    <col min="13318" max="13318" width="11.5" style="222" customWidth="1"/>
    <col min="13319" max="13319" width="9" style="222" hidden="1" customWidth="1"/>
    <col min="13320" max="13568" width="9" style="222"/>
    <col min="13569" max="13569" width="46.75" style="222" customWidth="1"/>
    <col min="13570" max="13570" width="16.625" style="222" customWidth="1"/>
    <col min="13571" max="13571" width="12.625" style="222" customWidth="1"/>
    <col min="13572" max="13572" width="14.625" style="222" customWidth="1"/>
    <col min="13573" max="13573" width="16.625" style="222" customWidth="1"/>
    <col min="13574" max="13574" width="11.5" style="222" customWidth="1"/>
    <col min="13575" max="13575" width="9" style="222" hidden="1" customWidth="1"/>
    <col min="13576" max="13824" width="9" style="222"/>
    <col min="13825" max="13825" width="46.75" style="222" customWidth="1"/>
    <col min="13826" max="13826" width="16.625" style="222" customWidth="1"/>
    <col min="13827" max="13827" width="12.625" style="222" customWidth="1"/>
    <col min="13828" max="13828" width="14.625" style="222" customWidth="1"/>
    <col min="13829" max="13829" width="16.625" style="222" customWidth="1"/>
    <col min="13830" max="13830" width="11.5" style="222" customWidth="1"/>
    <col min="13831" max="13831" width="9" style="222" hidden="1" customWidth="1"/>
    <col min="13832" max="14080" width="9" style="222"/>
    <col min="14081" max="14081" width="46.75" style="222" customWidth="1"/>
    <col min="14082" max="14082" width="16.625" style="222" customWidth="1"/>
    <col min="14083" max="14083" width="12.625" style="222" customWidth="1"/>
    <col min="14084" max="14084" width="14.625" style="222" customWidth="1"/>
    <col min="14085" max="14085" width="16.625" style="222" customWidth="1"/>
    <col min="14086" max="14086" width="11.5" style="222" customWidth="1"/>
    <col min="14087" max="14087" width="9" style="222" hidden="1" customWidth="1"/>
    <col min="14088" max="14336" width="9" style="222"/>
    <col min="14337" max="14337" width="46.75" style="222" customWidth="1"/>
    <col min="14338" max="14338" width="16.625" style="222" customWidth="1"/>
    <col min="14339" max="14339" width="12.625" style="222" customWidth="1"/>
    <col min="14340" max="14340" width="14.625" style="222" customWidth="1"/>
    <col min="14341" max="14341" width="16.625" style="222" customWidth="1"/>
    <col min="14342" max="14342" width="11.5" style="222" customWidth="1"/>
    <col min="14343" max="14343" width="9" style="222" hidden="1" customWidth="1"/>
    <col min="14344" max="14592" width="9" style="222"/>
    <col min="14593" max="14593" width="46.75" style="222" customWidth="1"/>
    <col min="14594" max="14594" width="16.625" style="222" customWidth="1"/>
    <col min="14595" max="14595" width="12.625" style="222" customWidth="1"/>
    <col min="14596" max="14596" width="14.625" style="222" customWidth="1"/>
    <col min="14597" max="14597" width="16.625" style="222" customWidth="1"/>
    <col min="14598" max="14598" width="11.5" style="222" customWidth="1"/>
    <col min="14599" max="14599" width="9" style="222" hidden="1" customWidth="1"/>
    <col min="14600" max="14848" width="9" style="222"/>
    <col min="14849" max="14849" width="46.75" style="222" customWidth="1"/>
    <col min="14850" max="14850" width="16.625" style="222" customWidth="1"/>
    <col min="14851" max="14851" width="12.625" style="222" customWidth="1"/>
    <col min="14852" max="14852" width="14.625" style="222" customWidth="1"/>
    <col min="14853" max="14853" width="16.625" style="222" customWidth="1"/>
    <col min="14854" max="14854" width="11.5" style="222" customWidth="1"/>
    <col min="14855" max="14855" width="9" style="222" hidden="1" customWidth="1"/>
    <col min="14856" max="15104" width="9" style="222"/>
    <col min="15105" max="15105" width="46.75" style="222" customWidth="1"/>
    <col min="15106" max="15106" width="16.625" style="222" customWidth="1"/>
    <col min="15107" max="15107" width="12.625" style="222" customWidth="1"/>
    <col min="15108" max="15108" width="14.625" style="222" customWidth="1"/>
    <col min="15109" max="15109" width="16.625" style="222" customWidth="1"/>
    <col min="15110" max="15110" width="11.5" style="222" customWidth="1"/>
    <col min="15111" max="15111" width="9" style="222" hidden="1" customWidth="1"/>
    <col min="15112" max="15360" width="9" style="222"/>
    <col min="15361" max="15361" width="46.75" style="222" customWidth="1"/>
    <col min="15362" max="15362" width="16.625" style="222" customWidth="1"/>
    <col min="15363" max="15363" width="12.625" style="222" customWidth="1"/>
    <col min="15364" max="15364" width="14.625" style="222" customWidth="1"/>
    <col min="15365" max="15365" width="16.625" style="222" customWidth="1"/>
    <col min="15366" max="15366" width="11.5" style="222" customWidth="1"/>
    <col min="15367" max="15367" width="9" style="222" hidden="1" customWidth="1"/>
    <col min="15368" max="15616" width="9" style="222"/>
    <col min="15617" max="15617" width="46.75" style="222" customWidth="1"/>
    <col min="15618" max="15618" width="16.625" style="222" customWidth="1"/>
    <col min="15619" max="15619" width="12.625" style="222" customWidth="1"/>
    <col min="15620" max="15620" width="14.625" style="222" customWidth="1"/>
    <col min="15621" max="15621" width="16.625" style="222" customWidth="1"/>
    <col min="15622" max="15622" width="11.5" style="222" customWidth="1"/>
    <col min="15623" max="15623" width="9" style="222" hidden="1" customWidth="1"/>
    <col min="15624" max="15872" width="9" style="222"/>
    <col min="15873" max="15873" width="46.75" style="222" customWidth="1"/>
    <col min="15874" max="15874" width="16.625" style="222" customWidth="1"/>
    <col min="15875" max="15875" width="12.625" style="222" customWidth="1"/>
    <col min="15876" max="15876" width="14.625" style="222" customWidth="1"/>
    <col min="15877" max="15877" width="16.625" style="222" customWidth="1"/>
    <col min="15878" max="15878" width="11.5" style="222" customWidth="1"/>
    <col min="15879" max="15879" width="9" style="222" hidden="1" customWidth="1"/>
    <col min="15880" max="16128" width="9" style="222"/>
    <col min="16129" max="16129" width="46.75" style="222" customWidth="1"/>
    <col min="16130" max="16130" width="16.625" style="222" customWidth="1"/>
    <col min="16131" max="16131" width="12.625" style="222" customWidth="1"/>
    <col min="16132" max="16132" width="14.625" style="222" customWidth="1"/>
    <col min="16133" max="16133" width="16.625" style="222" customWidth="1"/>
    <col min="16134" max="16134" width="11.5" style="222" customWidth="1"/>
    <col min="16135" max="16135" width="9" style="222" hidden="1" customWidth="1"/>
    <col min="16136" max="16384" width="9" style="222"/>
  </cols>
  <sheetData>
    <row r="1" ht="28.5" spans="1:6">
      <c r="A1" s="246" t="s">
        <v>54</v>
      </c>
      <c r="B1" s="246"/>
      <c r="C1" s="246"/>
      <c r="D1" s="246"/>
      <c r="E1" s="246"/>
      <c r="F1" s="246"/>
    </row>
    <row r="2" ht="21.95" customHeight="1" spans="1:6">
      <c r="A2" s="250" t="s">
        <v>55</v>
      </c>
      <c r="B2" s="298"/>
      <c r="C2" s="298"/>
      <c r="D2" s="298"/>
      <c r="E2" s="299"/>
      <c r="F2" s="300" t="s">
        <v>2</v>
      </c>
    </row>
    <row r="3" ht="21.95" customHeight="1" spans="1:6">
      <c r="A3" s="301" t="s">
        <v>56</v>
      </c>
      <c r="B3" s="302" t="s">
        <v>57</v>
      </c>
      <c r="C3" s="302" t="s">
        <v>58</v>
      </c>
      <c r="D3" s="303" t="s">
        <v>59</v>
      </c>
      <c r="E3" s="303" t="s">
        <v>60</v>
      </c>
      <c r="F3" s="304" t="s">
        <v>61</v>
      </c>
    </row>
    <row r="4" ht="21.95" customHeight="1" spans="1:6">
      <c r="A4" s="305" t="s">
        <v>62</v>
      </c>
      <c r="B4" s="114">
        <v>27725</v>
      </c>
      <c r="C4" s="114">
        <v>27606</v>
      </c>
      <c r="D4" s="306">
        <v>0.99570784490532</v>
      </c>
      <c r="E4" s="306">
        <v>-0.0106085585262705</v>
      </c>
      <c r="F4" s="255"/>
    </row>
    <row r="5" ht="21.95" customHeight="1" spans="1:6">
      <c r="A5" s="305" t="s">
        <v>63</v>
      </c>
      <c r="B5" s="114"/>
      <c r="C5" s="114"/>
      <c r="D5" s="306"/>
      <c r="E5" s="306"/>
      <c r="F5" s="255"/>
    </row>
    <row r="6" ht="21.95" customHeight="1" spans="1:6">
      <c r="A6" s="305" t="s">
        <v>64</v>
      </c>
      <c r="B6" s="114">
        <v>186</v>
      </c>
      <c r="C6" s="114">
        <v>186</v>
      </c>
      <c r="D6" s="306">
        <v>1</v>
      </c>
      <c r="E6" s="306">
        <v>-0.180616740088106</v>
      </c>
      <c r="F6" s="255"/>
    </row>
    <row r="7" ht="21.95" customHeight="1" spans="1:6">
      <c r="A7" s="307" t="s">
        <v>65</v>
      </c>
      <c r="B7" s="114">
        <v>12552</v>
      </c>
      <c r="C7" s="114">
        <v>12512</v>
      </c>
      <c r="D7" s="306">
        <v>0.996813256851498</v>
      </c>
      <c r="E7" s="306">
        <v>-0.216629100926622</v>
      </c>
      <c r="F7" s="255"/>
    </row>
    <row r="8" ht="21.95" customHeight="1" spans="1:6">
      <c r="A8" s="307" t="s">
        <v>66</v>
      </c>
      <c r="B8" s="114">
        <v>65050</v>
      </c>
      <c r="C8" s="114">
        <v>62287</v>
      </c>
      <c r="D8" s="306">
        <v>0.957524980784012</v>
      </c>
      <c r="E8" s="306">
        <v>-0.171373837619231</v>
      </c>
      <c r="F8" s="255"/>
    </row>
    <row r="9" ht="21.95" customHeight="1" spans="1:6">
      <c r="A9" s="307" t="s">
        <v>67</v>
      </c>
      <c r="B9" s="114">
        <v>1638</v>
      </c>
      <c r="C9" s="114">
        <v>1638</v>
      </c>
      <c r="D9" s="306">
        <v>1</v>
      </c>
      <c r="E9" s="306">
        <v>4.18354430379747</v>
      </c>
      <c r="F9" s="255"/>
    </row>
    <row r="10" ht="21.95" customHeight="1" spans="1:6">
      <c r="A10" s="305" t="s">
        <v>68</v>
      </c>
      <c r="B10" s="114">
        <v>3826</v>
      </c>
      <c r="C10" s="114">
        <v>3826</v>
      </c>
      <c r="D10" s="306">
        <v>1</v>
      </c>
      <c r="E10" s="306">
        <v>-0.172756756756757</v>
      </c>
      <c r="F10" s="255"/>
    </row>
    <row r="11" ht="21.95" customHeight="1" spans="1:6">
      <c r="A11" s="305" t="s">
        <v>69</v>
      </c>
      <c r="B11" s="114">
        <v>56180</v>
      </c>
      <c r="C11" s="114">
        <v>55746</v>
      </c>
      <c r="D11" s="306">
        <v>0.992274830900676</v>
      </c>
      <c r="E11" s="306">
        <v>0.581850685281348</v>
      </c>
      <c r="F11" s="255"/>
    </row>
    <row r="12" ht="21.95" customHeight="1" spans="1:6">
      <c r="A12" s="305" t="s">
        <v>70</v>
      </c>
      <c r="B12" s="114">
        <v>12488</v>
      </c>
      <c r="C12" s="114">
        <v>12310</v>
      </c>
      <c r="D12" s="306">
        <v>0.985746316463805</v>
      </c>
      <c r="E12" s="306">
        <v>-0.66135732166928</v>
      </c>
      <c r="F12" s="255"/>
    </row>
    <row r="13" ht="21.95" customHeight="1" spans="1:6">
      <c r="A13" s="308" t="s">
        <v>71</v>
      </c>
      <c r="B13" s="114">
        <v>4064</v>
      </c>
      <c r="C13" s="114">
        <v>3982</v>
      </c>
      <c r="D13" s="306">
        <v>0.979822834645669</v>
      </c>
      <c r="E13" s="306">
        <v>-0.379364089775561</v>
      </c>
      <c r="F13" s="255"/>
    </row>
    <row r="14" ht="21.95" customHeight="1" spans="1:6">
      <c r="A14" s="307" t="s">
        <v>72</v>
      </c>
      <c r="B14" s="114">
        <v>21350</v>
      </c>
      <c r="C14" s="114">
        <v>21293</v>
      </c>
      <c r="D14" s="306">
        <v>0.997330210772834</v>
      </c>
      <c r="E14" s="306">
        <v>0.165462506841817</v>
      </c>
      <c r="F14" s="255"/>
    </row>
    <row r="15" ht="21.95" customHeight="1" spans="1:6">
      <c r="A15" s="307" t="s">
        <v>73</v>
      </c>
      <c r="B15" s="114">
        <v>12313</v>
      </c>
      <c r="C15" s="114">
        <v>11436</v>
      </c>
      <c r="D15" s="306">
        <v>0.928774466011533</v>
      </c>
      <c r="E15" s="306">
        <v>-0.477545799259902</v>
      </c>
      <c r="F15" s="255"/>
    </row>
    <row r="16" ht="21.95" customHeight="1" spans="1:6">
      <c r="A16" s="305" t="s">
        <v>74</v>
      </c>
      <c r="B16" s="114">
        <v>4063</v>
      </c>
      <c r="C16" s="114">
        <v>4063</v>
      </c>
      <c r="D16" s="306">
        <v>1</v>
      </c>
      <c r="E16" s="306">
        <v>0.0213675213675214</v>
      </c>
      <c r="F16" s="255"/>
    </row>
    <row r="17" ht="21.95" customHeight="1" spans="1:6">
      <c r="A17" s="307" t="s">
        <v>75</v>
      </c>
      <c r="B17" s="114">
        <v>6977</v>
      </c>
      <c r="C17" s="114">
        <v>6691</v>
      </c>
      <c r="D17" s="306">
        <v>0.959008169700444</v>
      </c>
      <c r="E17" s="306">
        <v>0.0304943785615278</v>
      </c>
      <c r="F17" s="255"/>
    </row>
    <row r="18" ht="21.95" customHeight="1" spans="1:6">
      <c r="A18" s="307" t="s">
        <v>76</v>
      </c>
      <c r="B18" s="114">
        <v>1338</v>
      </c>
      <c r="C18" s="114">
        <v>1338</v>
      </c>
      <c r="D18" s="306">
        <v>1</v>
      </c>
      <c r="E18" s="306">
        <v>0.791164658634538</v>
      </c>
      <c r="F18" s="255"/>
    </row>
    <row r="19" ht="21.95" customHeight="1" spans="1:6">
      <c r="A19" s="307" t="s">
        <v>77</v>
      </c>
      <c r="B19" s="114">
        <v>160</v>
      </c>
      <c r="C19" s="114"/>
      <c r="D19" s="306"/>
      <c r="E19" s="306"/>
      <c r="F19" s="255"/>
    </row>
    <row r="20" ht="21.95" customHeight="1" spans="1:6">
      <c r="A20" s="307" t="s">
        <v>78</v>
      </c>
      <c r="B20" s="114"/>
      <c r="C20" s="114"/>
      <c r="D20" s="306"/>
      <c r="E20" s="306"/>
      <c r="F20" s="255"/>
    </row>
    <row r="21" ht="21.95" customHeight="1" spans="1:6">
      <c r="A21" s="307" t="s">
        <v>79</v>
      </c>
      <c r="B21" s="114">
        <v>751</v>
      </c>
      <c r="C21" s="114">
        <v>751</v>
      </c>
      <c r="D21" s="306">
        <v>1</v>
      </c>
      <c r="E21" s="306">
        <v>-0.774677467746775</v>
      </c>
      <c r="F21" s="309"/>
    </row>
    <row r="22" ht="21.95" customHeight="1" spans="1:6">
      <c r="A22" s="307" t="s">
        <v>80</v>
      </c>
      <c r="B22" s="114">
        <v>15862</v>
      </c>
      <c r="C22" s="114">
        <v>15675</v>
      </c>
      <c r="D22" s="306">
        <v>0.988210818307906</v>
      </c>
      <c r="E22" s="306">
        <v>7.05498458376156</v>
      </c>
      <c r="F22" s="255"/>
    </row>
    <row r="23" ht="21.95" customHeight="1" spans="1:6">
      <c r="A23" s="307" t="s">
        <v>81</v>
      </c>
      <c r="B23" s="114">
        <v>246</v>
      </c>
      <c r="C23" s="114">
        <v>246</v>
      </c>
      <c r="D23" s="306">
        <v>1</v>
      </c>
      <c r="E23" s="306">
        <v>-0.206451612903226</v>
      </c>
      <c r="F23" s="255"/>
    </row>
    <row r="24" ht="21.95" customHeight="1" spans="1:6">
      <c r="A24" s="307" t="s">
        <v>82</v>
      </c>
      <c r="B24" s="114">
        <v>225</v>
      </c>
      <c r="C24" s="114">
        <v>11</v>
      </c>
      <c r="D24" s="306">
        <v>0.0488888888888889</v>
      </c>
      <c r="E24" s="306">
        <v>-0.982649842271293</v>
      </c>
      <c r="F24" s="309"/>
    </row>
    <row r="25" ht="21.95" customHeight="1" spans="1:6">
      <c r="A25" s="310" t="s">
        <v>83</v>
      </c>
      <c r="B25" s="114">
        <v>7687</v>
      </c>
      <c r="C25" s="114">
        <v>7687</v>
      </c>
      <c r="D25" s="306">
        <v>1</v>
      </c>
      <c r="E25" s="306"/>
      <c r="F25" s="255"/>
    </row>
    <row r="26" ht="21.95" customHeight="1" spans="1:6">
      <c r="A26" s="311" t="s">
        <v>84</v>
      </c>
      <c r="B26" s="114">
        <f>B25+B24+B23+B22+B21+B18+B17+B16+B15+B14+B13+B12+B11+B10+B9+B8+B7+B6+B4+B19</f>
        <v>254681</v>
      </c>
      <c r="C26" s="114">
        <f>C25+C24+C23+C22+C21+C18+C17+C16+C15+C14+C13+C12+C11+C10+C9+C8+C7+C6+C4</f>
        <v>249284</v>
      </c>
      <c r="D26" s="306">
        <f>C26/B26</f>
        <v>0.978808784322348</v>
      </c>
      <c r="E26" s="306">
        <v>-0.0501476499838061</v>
      </c>
      <c r="F26" s="255">
        <f>F25+F24+F23+F22+F21+F18+F17+F16+F15+F14+F13+F12+F11+F10+F9+F8+F7+F6+F4</f>
        <v>0</v>
      </c>
    </row>
    <row r="27" ht="21.95" customHeight="1" spans="1:6">
      <c r="A27" s="214" t="s">
        <v>85</v>
      </c>
      <c r="B27" s="312">
        <v>20391</v>
      </c>
      <c r="C27" s="312">
        <v>20391</v>
      </c>
      <c r="D27" s="306"/>
      <c r="E27" s="306">
        <v>0</v>
      </c>
      <c r="F27" s="214"/>
    </row>
    <row r="28" ht="21.95" customHeight="1" spans="1:6">
      <c r="A28" s="214" t="s">
        <v>86</v>
      </c>
      <c r="B28" s="312">
        <v>3235</v>
      </c>
      <c r="C28" s="312">
        <v>3235</v>
      </c>
      <c r="D28" s="306"/>
      <c r="E28" s="306">
        <v>0.898474178403756</v>
      </c>
      <c r="F28" s="214"/>
    </row>
    <row r="29" ht="21.95" customHeight="1" spans="1:6">
      <c r="A29" s="214" t="s">
        <v>87</v>
      </c>
      <c r="B29" s="312">
        <v>15763</v>
      </c>
      <c r="C29" s="312">
        <v>15763</v>
      </c>
      <c r="D29" s="306"/>
      <c r="E29" s="306">
        <v>-0.926244274023367</v>
      </c>
      <c r="F29" s="214"/>
    </row>
    <row r="30" ht="21.95" customHeight="1" spans="1:6">
      <c r="A30" s="255" t="s">
        <v>88</v>
      </c>
      <c r="B30" s="312"/>
      <c r="C30" s="312">
        <v>55419</v>
      </c>
      <c r="D30" s="306"/>
      <c r="E30" s="306">
        <v>58.0191693290735</v>
      </c>
      <c r="F30" s="214"/>
    </row>
    <row r="31" ht="21.95" customHeight="1" spans="1:6">
      <c r="A31" s="313" t="s">
        <v>89</v>
      </c>
      <c r="B31" s="312">
        <f>SUM(B26:B30)</f>
        <v>294070</v>
      </c>
      <c r="C31" s="312">
        <f>SUM(C26:C30)</f>
        <v>344092</v>
      </c>
      <c r="D31" s="306"/>
      <c r="E31" s="306">
        <v>-0.310710379448636</v>
      </c>
      <c r="F31" s="214"/>
    </row>
    <row r="32" ht="21.95" customHeight="1" spans="1:6">
      <c r="A32" s="214" t="s">
        <v>90</v>
      </c>
      <c r="B32" s="312"/>
      <c r="C32" s="312">
        <v>5397</v>
      </c>
      <c r="D32" s="306"/>
      <c r="E32" s="306">
        <v>-0.385867091488393</v>
      </c>
      <c r="F32" s="214"/>
    </row>
    <row r="33" ht="21.95" customHeight="1" spans="1:6">
      <c r="A33" s="214" t="s">
        <v>91</v>
      </c>
      <c r="B33" s="312"/>
      <c r="C33" s="312">
        <v>5397</v>
      </c>
      <c r="D33" s="306"/>
      <c r="E33" s="306">
        <v>-0.385867091488393</v>
      </c>
      <c r="F33" s="214"/>
    </row>
    <row r="34" ht="21.95" customHeight="1" spans="1:6">
      <c r="A34" s="193"/>
      <c r="B34" s="314"/>
      <c r="C34" s="314"/>
      <c r="D34" s="314"/>
      <c r="E34" s="314"/>
      <c r="F34" s="193"/>
    </row>
    <row r="35" ht="21.95" customHeight="1" spans="1:6">
      <c r="A35" s="214" t="s">
        <v>92</v>
      </c>
      <c r="B35" s="312">
        <v>175</v>
      </c>
      <c r="C35" s="312">
        <v>139</v>
      </c>
      <c r="D35" s="306">
        <v>0.794285714285714</v>
      </c>
      <c r="E35" s="306">
        <v>0.158333333333333</v>
      </c>
      <c r="F35" s="213"/>
    </row>
    <row r="36" ht="21.95" customHeight="1" spans="1:6">
      <c r="A36" s="39" t="s">
        <v>93</v>
      </c>
      <c r="B36" s="312">
        <v>235</v>
      </c>
      <c r="C36" s="312">
        <v>225</v>
      </c>
      <c r="D36" s="306">
        <v>0.957446808510638</v>
      </c>
      <c r="E36" s="306">
        <v>-0.110671936758893</v>
      </c>
      <c r="F36" s="213"/>
    </row>
    <row r="37" ht="21.95" customHeight="1" spans="1:6">
      <c r="A37" s="39" t="s">
        <v>94</v>
      </c>
      <c r="B37" s="312">
        <v>49726</v>
      </c>
      <c r="C37" s="312">
        <v>36138</v>
      </c>
      <c r="D37" s="306">
        <v>0.726742549169449</v>
      </c>
      <c r="E37" s="306">
        <v>1.2011207211597</v>
      </c>
      <c r="F37" s="213"/>
    </row>
    <row r="38" ht="21.95" customHeight="1" spans="1:6">
      <c r="A38" s="39" t="s">
        <v>95</v>
      </c>
      <c r="B38" s="312">
        <v>-63</v>
      </c>
      <c r="C38" s="312">
        <v>-63</v>
      </c>
      <c r="D38" s="306">
        <v>1</v>
      </c>
      <c r="E38" s="306">
        <v>-22</v>
      </c>
      <c r="F38" s="213"/>
    </row>
    <row r="39" ht="21.95" customHeight="1" spans="1:6">
      <c r="A39" s="39" t="s">
        <v>96</v>
      </c>
      <c r="B39" s="312">
        <v>24</v>
      </c>
      <c r="C39" s="312">
        <v>24</v>
      </c>
      <c r="D39" s="306"/>
      <c r="E39" s="306"/>
      <c r="F39" s="213"/>
    </row>
    <row r="40" ht="21.95" customHeight="1" spans="1:6">
      <c r="A40" s="39" t="s">
        <v>97</v>
      </c>
      <c r="B40" s="312">
        <v>1304</v>
      </c>
      <c r="C40" s="312">
        <v>1164</v>
      </c>
      <c r="D40" s="306">
        <v>0.892638036809816</v>
      </c>
      <c r="E40" s="306">
        <v>1.22137404580153</v>
      </c>
      <c r="F40" s="213"/>
    </row>
    <row r="41" ht="21.95" customHeight="1" spans="1:6">
      <c r="A41" s="310" t="s">
        <v>98</v>
      </c>
      <c r="B41" s="312">
        <v>258</v>
      </c>
      <c r="C41" s="312">
        <v>258</v>
      </c>
      <c r="D41" s="306">
        <v>1</v>
      </c>
      <c r="E41" s="306">
        <v>0.731543624161074</v>
      </c>
      <c r="F41" s="213"/>
    </row>
    <row r="42" ht="21.95" customHeight="1" spans="1:6">
      <c r="A42" s="315" t="s">
        <v>99</v>
      </c>
      <c r="B42" s="312">
        <f>B35+B36+B37+B38+B39+B40+B41</f>
        <v>51659</v>
      </c>
      <c r="C42" s="312">
        <f>C35+C36+C37+C38+C39+C40+C41</f>
        <v>37885</v>
      </c>
      <c r="D42" s="306">
        <f>C42/B42</f>
        <v>0.733366886699317</v>
      </c>
      <c r="E42" s="306">
        <v>1.1876</v>
      </c>
      <c r="F42" s="213"/>
    </row>
    <row r="43" ht="21.95" customHeight="1" spans="1:6">
      <c r="A43" s="214" t="s">
        <v>86</v>
      </c>
      <c r="B43" s="312">
        <v>743</v>
      </c>
      <c r="C43" s="312">
        <v>743</v>
      </c>
      <c r="D43" s="306"/>
      <c r="E43" s="306">
        <v>0.296684118673647</v>
      </c>
      <c r="F43" s="213"/>
    </row>
    <row r="44" ht="21.95" customHeight="1" spans="1:6">
      <c r="A44" s="39" t="s">
        <v>100</v>
      </c>
      <c r="B44" s="312">
        <v>18637</v>
      </c>
      <c r="C44" s="312">
        <v>18637</v>
      </c>
      <c r="D44" s="306"/>
      <c r="E44" s="306">
        <v>2.35378801511607</v>
      </c>
      <c r="F44" s="213"/>
    </row>
    <row r="45" ht="21.95" customHeight="1" spans="1:6">
      <c r="A45" s="316" t="s">
        <v>101</v>
      </c>
      <c r="B45" s="312">
        <f>SUM(B42:B44)</f>
        <v>71039</v>
      </c>
      <c r="C45" s="312">
        <f>SUM(C42:C44)</f>
        <v>57265</v>
      </c>
      <c r="D45" s="306"/>
      <c r="E45" s="306">
        <v>1.4403</v>
      </c>
      <c r="F45" s="213"/>
    </row>
    <row r="46" ht="21.95" customHeight="1" spans="1:6">
      <c r="A46" s="214" t="s">
        <v>90</v>
      </c>
      <c r="B46" s="312"/>
      <c r="C46" s="312">
        <v>13774</v>
      </c>
      <c r="D46" s="306"/>
      <c r="E46" s="306">
        <v>2.95690893421431</v>
      </c>
      <c r="F46" s="213"/>
    </row>
    <row r="47" ht="21.95" customHeight="1" spans="1:6">
      <c r="A47" s="214" t="s">
        <v>91</v>
      </c>
      <c r="B47" s="312"/>
      <c r="C47" s="312">
        <v>13774</v>
      </c>
      <c r="D47" s="306"/>
      <c r="E47" s="306">
        <v>2.95690893421431</v>
      </c>
      <c r="F47" s="213"/>
    </row>
  </sheetData>
  <mergeCells count="1">
    <mergeCell ref="A1:F1"/>
  </mergeCells>
  <printOptions horizontalCentered="1"/>
  <pageMargins left="0.786805555555556" right="0.786805555555556" top="0.786805555555556" bottom="0.707638888888889" header="0" footer="0"/>
  <pageSetup paperSize="9" firstPageNumber="3" orientation="landscape" useFirstPageNumber="1"/>
  <headerFooter alignWithMargins="0">
    <evenFooter>&amp;C-2-</evenFooter>
  </headerFooter>
  <rowBreaks count="1" manualBreakCount="1">
    <brk id="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view="pageBreakPreview" zoomScaleNormal="100" workbookViewId="0">
      <pane xSplit="1" ySplit="3" topLeftCell="B22" activePane="bottomRight" state="frozen"/>
      <selection/>
      <selection pane="topRight"/>
      <selection pane="bottomLeft"/>
      <selection pane="bottomRight" activeCell="A1" sqref="$A1:$XFD1048576"/>
    </sheetView>
  </sheetViews>
  <sheetFormatPr defaultColWidth="9" defaultRowHeight="14.25"/>
  <cols>
    <col min="1" max="1" width="39.125" style="195" customWidth="1"/>
    <col min="2" max="2" width="13.75" style="194" customWidth="1"/>
    <col min="3" max="3" width="14" style="194" customWidth="1"/>
    <col min="4" max="4" width="13" style="195" customWidth="1"/>
    <col min="5" max="5" width="14.875" style="195" customWidth="1"/>
    <col min="6" max="6" width="22.625" style="195" customWidth="1"/>
    <col min="7" max="7" width="8.5" style="195" hidden="1" customWidth="1"/>
    <col min="8" max="10" width="9" style="195" hidden="1" customWidth="1"/>
    <col min="11" max="256" width="9" style="195"/>
    <col min="257" max="257" width="39.125" style="195" customWidth="1"/>
    <col min="258" max="258" width="13.75" style="195" customWidth="1"/>
    <col min="259" max="259" width="14" style="195" customWidth="1"/>
    <col min="260" max="260" width="13" style="195" customWidth="1"/>
    <col min="261" max="261" width="14.875" style="195" customWidth="1"/>
    <col min="262" max="262" width="22.625" style="195" customWidth="1"/>
    <col min="263" max="266" width="9" style="195" hidden="1" customWidth="1"/>
    <col min="267" max="512" width="9" style="195"/>
    <col min="513" max="513" width="39.125" style="195" customWidth="1"/>
    <col min="514" max="514" width="13.75" style="195" customWidth="1"/>
    <col min="515" max="515" width="14" style="195" customWidth="1"/>
    <col min="516" max="516" width="13" style="195" customWidth="1"/>
    <col min="517" max="517" width="14.875" style="195" customWidth="1"/>
    <col min="518" max="518" width="22.625" style="195" customWidth="1"/>
    <col min="519" max="522" width="9" style="195" hidden="1" customWidth="1"/>
    <col min="523" max="768" width="9" style="195"/>
    <col min="769" max="769" width="39.125" style="195" customWidth="1"/>
    <col min="770" max="770" width="13.75" style="195" customWidth="1"/>
    <col min="771" max="771" width="14" style="195" customWidth="1"/>
    <col min="772" max="772" width="13" style="195" customWidth="1"/>
    <col min="773" max="773" width="14.875" style="195" customWidth="1"/>
    <col min="774" max="774" width="22.625" style="195" customWidth="1"/>
    <col min="775" max="778" width="9" style="195" hidden="1" customWidth="1"/>
    <col min="779" max="1024" width="9" style="195"/>
    <col min="1025" max="1025" width="39.125" style="195" customWidth="1"/>
    <col min="1026" max="1026" width="13.75" style="195" customWidth="1"/>
    <col min="1027" max="1027" width="14" style="195" customWidth="1"/>
    <col min="1028" max="1028" width="13" style="195" customWidth="1"/>
    <col min="1029" max="1029" width="14.875" style="195" customWidth="1"/>
    <col min="1030" max="1030" width="22.625" style="195" customWidth="1"/>
    <col min="1031" max="1034" width="9" style="195" hidden="1" customWidth="1"/>
    <col min="1035" max="1280" width="9" style="195"/>
    <col min="1281" max="1281" width="39.125" style="195" customWidth="1"/>
    <col min="1282" max="1282" width="13.75" style="195" customWidth="1"/>
    <col min="1283" max="1283" width="14" style="195" customWidth="1"/>
    <col min="1284" max="1284" width="13" style="195" customWidth="1"/>
    <col min="1285" max="1285" width="14.875" style="195" customWidth="1"/>
    <col min="1286" max="1286" width="22.625" style="195" customWidth="1"/>
    <col min="1287" max="1290" width="9" style="195" hidden="1" customWidth="1"/>
    <col min="1291" max="1536" width="9" style="195"/>
    <col min="1537" max="1537" width="39.125" style="195" customWidth="1"/>
    <col min="1538" max="1538" width="13.75" style="195" customWidth="1"/>
    <col min="1539" max="1539" width="14" style="195" customWidth="1"/>
    <col min="1540" max="1540" width="13" style="195" customWidth="1"/>
    <col min="1541" max="1541" width="14.875" style="195" customWidth="1"/>
    <col min="1542" max="1542" width="22.625" style="195" customWidth="1"/>
    <col min="1543" max="1546" width="9" style="195" hidden="1" customWidth="1"/>
    <col min="1547" max="1792" width="9" style="195"/>
    <col min="1793" max="1793" width="39.125" style="195" customWidth="1"/>
    <col min="1794" max="1794" width="13.75" style="195" customWidth="1"/>
    <col min="1795" max="1795" width="14" style="195" customWidth="1"/>
    <col min="1796" max="1796" width="13" style="195" customWidth="1"/>
    <col min="1797" max="1797" width="14.875" style="195" customWidth="1"/>
    <col min="1798" max="1798" width="22.625" style="195" customWidth="1"/>
    <col min="1799" max="1802" width="9" style="195" hidden="1" customWidth="1"/>
    <col min="1803" max="2048" width="9" style="195"/>
    <col min="2049" max="2049" width="39.125" style="195" customWidth="1"/>
    <col min="2050" max="2050" width="13.75" style="195" customWidth="1"/>
    <col min="2051" max="2051" width="14" style="195" customWidth="1"/>
    <col min="2052" max="2052" width="13" style="195" customWidth="1"/>
    <col min="2053" max="2053" width="14.875" style="195" customWidth="1"/>
    <col min="2054" max="2054" width="22.625" style="195" customWidth="1"/>
    <col min="2055" max="2058" width="9" style="195" hidden="1" customWidth="1"/>
    <col min="2059" max="2304" width="9" style="195"/>
    <col min="2305" max="2305" width="39.125" style="195" customWidth="1"/>
    <col min="2306" max="2306" width="13.75" style="195" customWidth="1"/>
    <col min="2307" max="2307" width="14" style="195" customWidth="1"/>
    <col min="2308" max="2308" width="13" style="195" customWidth="1"/>
    <col min="2309" max="2309" width="14.875" style="195" customWidth="1"/>
    <col min="2310" max="2310" width="22.625" style="195" customWidth="1"/>
    <col min="2311" max="2314" width="9" style="195" hidden="1" customWidth="1"/>
    <col min="2315" max="2560" width="9" style="195"/>
    <col min="2561" max="2561" width="39.125" style="195" customWidth="1"/>
    <col min="2562" max="2562" width="13.75" style="195" customWidth="1"/>
    <col min="2563" max="2563" width="14" style="195" customWidth="1"/>
    <col min="2564" max="2564" width="13" style="195" customWidth="1"/>
    <col min="2565" max="2565" width="14.875" style="195" customWidth="1"/>
    <col min="2566" max="2566" width="22.625" style="195" customWidth="1"/>
    <col min="2567" max="2570" width="9" style="195" hidden="1" customWidth="1"/>
    <col min="2571" max="2816" width="9" style="195"/>
    <col min="2817" max="2817" width="39.125" style="195" customWidth="1"/>
    <col min="2818" max="2818" width="13.75" style="195" customWidth="1"/>
    <col min="2819" max="2819" width="14" style="195" customWidth="1"/>
    <col min="2820" max="2820" width="13" style="195" customWidth="1"/>
    <col min="2821" max="2821" width="14.875" style="195" customWidth="1"/>
    <col min="2822" max="2822" width="22.625" style="195" customWidth="1"/>
    <col min="2823" max="2826" width="9" style="195" hidden="1" customWidth="1"/>
    <col min="2827" max="3072" width="9" style="195"/>
    <col min="3073" max="3073" width="39.125" style="195" customWidth="1"/>
    <col min="3074" max="3074" width="13.75" style="195" customWidth="1"/>
    <col min="3075" max="3075" width="14" style="195" customWidth="1"/>
    <col min="3076" max="3076" width="13" style="195" customWidth="1"/>
    <col min="3077" max="3077" width="14.875" style="195" customWidth="1"/>
    <col min="3078" max="3078" width="22.625" style="195" customWidth="1"/>
    <col min="3079" max="3082" width="9" style="195" hidden="1" customWidth="1"/>
    <col min="3083" max="3328" width="9" style="195"/>
    <col min="3329" max="3329" width="39.125" style="195" customWidth="1"/>
    <col min="3330" max="3330" width="13.75" style="195" customWidth="1"/>
    <col min="3331" max="3331" width="14" style="195" customWidth="1"/>
    <col min="3332" max="3332" width="13" style="195" customWidth="1"/>
    <col min="3333" max="3333" width="14.875" style="195" customWidth="1"/>
    <col min="3334" max="3334" width="22.625" style="195" customWidth="1"/>
    <col min="3335" max="3338" width="9" style="195" hidden="1" customWidth="1"/>
    <col min="3339" max="3584" width="9" style="195"/>
    <col min="3585" max="3585" width="39.125" style="195" customWidth="1"/>
    <col min="3586" max="3586" width="13.75" style="195" customWidth="1"/>
    <col min="3587" max="3587" width="14" style="195" customWidth="1"/>
    <col min="3588" max="3588" width="13" style="195" customWidth="1"/>
    <col min="3589" max="3589" width="14.875" style="195" customWidth="1"/>
    <col min="3590" max="3590" width="22.625" style="195" customWidth="1"/>
    <col min="3591" max="3594" width="9" style="195" hidden="1" customWidth="1"/>
    <col min="3595" max="3840" width="9" style="195"/>
    <col min="3841" max="3841" width="39.125" style="195" customWidth="1"/>
    <col min="3842" max="3842" width="13.75" style="195" customWidth="1"/>
    <col min="3843" max="3843" width="14" style="195" customWidth="1"/>
    <col min="3844" max="3844" width="13" style="195" customWidth="1"/>
    <col min="3845" max="3845" width="14.875" style="195" customWidth="1"/>
    <col min="3846" max="3846" width="22.625" style="195" customWidth="1"/>
    <col min="3847" max="3850" width="9" style="195" hidden="1" customWidth="1"/>
    <col min="3851" max="4096" width="9" style="195"/>
    <col min="4097" max="4097" width="39.125" style="195" customWidth="1"/>
    <col min="4098" max="4098" width="13.75" style="195" customWidth="1"/>
    <col min="4099" max="4099" width="14" style="195" customWidth="1"/>
    <col min="4100" max="4100" width="13" style="195" customWidth="1"/>
    <col min="4101" max="4101" width="14.875" style="195" customWidth="1"/>
    <col min="4102" max="4102" width="22.625" style="195" customWidth="1"/>
    <col min="4103" max="4106" width="9" style="195" hidden="1" customWidth="1"/>
    <col min="4107" max="4352" width="9" style="195"/>
    <col min="4353" max="4353" width="39.125" style="195" customWidth="1"/>
    <col min="4354" max="4354" width="13.75" style="195" customWidth="1"/>
    <col min="4355" max="4355" width="14" style="195" customWidth="1"/>
    <col min="4356" max="4356" width="13" style="195" customWidth="1"/>
    <col min="4357" max="4357" width="14.875" style="195" customWidth="1"/>
    <col min="4358" max="4358" width="22.625" style="195" customWidth="1"/>
    <col min="4359" max="4362" width="9" style="195" hidden="1" customWidth="1"/>
    <col min="4363" max="4608" width="9" style="195"/>
    <col min="4609" max="4609" width="39.125" style="195" customWidth="1"/>
    <col min="4610" max="4610" width="13.75" style="195" customWidth="1"/>
    <col min="4611" max="4611" width="14" style="195" customWidth="1"/>
    <col min="4612" max="4612" width="13" style="195" customWidth="1"/>
    <col min="4613" max="4613" width="14.875" style="195" customWidth="1"/>
    <col min="4614" max="4614" width="22.625" style="195" customWidth="1"/>
    <col min="4615" max="4618" width="9" style="195" hidden="1" customWidth="1"/>
    <col min="4619" max="4864" width="9" style="195"/>
    <col min="4865" max="4865" width="39.125" style="195" customWidth="1"/>
    <col min="4866" max="4866" width="13.75" style="195" customWidth="1"/>
    <col min="4867" max="4867" width="14" style="195" customWidth="1"/>
    <col min="4868" max="4868" width="13" style="195" customWidth="1"/>
    <col min="4869" max="4869" width="14.875" style="195" customWidth="1"/>
    <col min="4870" max="4870" width="22.625" style="195" customWidth="1"/>
    <col min="4871" max="4874" width="9" style="195" hidden="1" customWidth="1"/>
    <col min="4875" max="5120" width="9" style="195"/>
    <col min="5121" max="5121" width="39.125" style="195" customWidth="1"/>
    <col min="5122" max="5122" width="13.75" style="195" customWidth="1"/>
    <col min="5123" max="5123" width="14" style="195" customWidth="1"/>
    <col min="5124" max="5124" width="13" style="195" customWidth="1"/>
    <col min="5125" max="5125" width="14.875" style="195" customWidth="1"/>
    <col min="5126" max="5126" width="22.625" style="195" customWidth="1"/>
    <col min="5127" max="5130" width="9" style="195" hidden="1" customWidth="1"/>
    <col min="5131" max="5376" width="9" style="195"/>
    <col min="5377" max="5377" width="39.125" style="195" customWidth="1"/>
    <col min="5378" max="5378" width="13.75" style="195" customWidth="1"/>
    <col min="5379" max="5379" width="14" style="195" customWidth="1"/>
    <col min="5380" max="5380" width="13" style="195" customWidth="1"/>
    <col min="5381" max="5381" width="14.875" style="195" customWidth="1"/>
    <col min="5382" max="5382" width="22.625" style="195" customWidth="1"/>
    <col min="5383" max="5386" width="9" style="195" hidden="1" customWidth="1"/>
    <col min="5387" max="5632" width="9" style="195"/>
    <col min="5633" max="5633" width="39.125" style="195" customWidth="1"/>
    <col min="5634" max="5634" width="13.75" style="195" customWidth="1"/>
    <col min="5635" max="5635" width="14" style="195" customWidth="1"/>
    <col min="5636" max="5636" width="13" style="195" customWidth="1"/>
    <col min="5637" max="5637" width="14.875" style="195" customWidth="1"/>
    <col min="5638" max="5638" width="22.625" style="195" customWidth="1"/>
    <col min="5639" max="5642" width="9" style="195" hidden="1" customWidth="1"/>
    <col min="5643" max="5888" width="9" style="195"/>
    <col min="5889" max="5889" width="39.125" style="195" customWidth="1"/>
    <col min="5890" max="5890" width="13.75" style="195" customWidth="1"/>
    <col min="5891" max="5891" width="14" style="195" customWidth="1"/>
    <col min="5892" max="5892" width="13" style="195" customWidth="1"/>
    <col min="5893" max="5893" width="14.875" style="195" customWidth="1"/>
    <col min="5894" max="5894" width="22.625" style="195" customWidth="1"/>
    <col min="5895" max="5898" width="9" style="195" hidden="1" customWidth="1"/>
    <col min="5899" max="6144" width="9" style="195"/>
    <col min="6145" max="6145" width="39.125" style="195" customWidth="1"/>
    <col min="6146" max="6146" width="13.75" style="195" customWidth="1"/>
    <col min="6147" max="6147" width="14" style="195" customWidth="1"/>
    <col min="6148" max="6148" width="13" style="195" customWidth="1"/>
    <col min="6149" max="6149" width="14.875" style="195" customWidth="1"/>
    <col min="6150" max="6150" width="22.625" style="195" customWidth="1"/>
    <col min="6151" max="6154" width="9" style="195" hidden="1" customWidth="1"/>
    <col min="6155" max="6400" width="9" style="195"/>
    <col min="6401" max="6401" width="39.125" style="195" customWidth="1"/>
    <col min="6402" max="6402" width="13.75" style="195" customWidth="1"/>
    <col min="6403" max="6403" width="14" style="195" customWidth="1"/>
    <col min="6404" max="6404" width="13" style="195" customWidth="1"/>
    <col min="6405" max="6405" width="14.875" style="195" customWidth="1"/>
    <col min="6406" max="6406" width="22.625" style="195" customWidth="1"/>
    <col min="6407" max="6410" width="9" style="195" hidden="1" customWidth="1"/>
    <col min="6411" max="6656" width="9" style="195"/>
    <col min="6657" max="6657" width="39.125" style="195" customWidth="1"/>
    <col min="6658" max="6658" width="13.75" style="195" customWidth="1"/>
    <col min="6659" max="6659" width="14" style="195" customWidth="1"/>
    <col min="6660" max="6660" width="13" style="195" customWidth="1"/>
    <col min="6661" max="6661" width="14.875" style="195" customWidth="1"/>
    <col min="6662" max="6662" width="22.625" style="195" customWidth="1"/>
    <col min="6663" max="6666" width="9" style="195" hidden="1" customWidth="1"/>
    <col min="6667" max="6912" width="9" style="195"/>
    <col min="6913" max="6913" width="39.125" style="195" customWidth="1"/>
    <col min="6914" max="6914" width="13.75" style="195" customWidth="1"/>
    <col min="6915" max="6915" width="14" style="195" customWidth="1"/>
    <col min="6916" max="6916" width="13" style="195" customWidth="1"/>
    <col min="6917" max="6917" width="14.875" style="195" customWidth="1"/>
    <col min="6918" max="6918" width="22.625" style="195" customWidth="1"/>
    <col min="6919" max="6922" width="9" style="195" hidden="1" customWidth="1"/>
    <col min="6923" max="7168" width="9" style="195"/>
    <col min="7169" max="7169" width="39.125" style="195" customWidth="1"/>
    <col min="7170" max="7170" width="13.75" style="195" customWidth="1"/>
    <col min="7171" max="7171" width="14" style="195" customWidth="1"/>
    <col min="7172" max="7172" width="13" style="195" customWidth="1"/>
    <col min="7173" max="7173" width="14.875" style="195" customWidth="1"/>
    <col min="7174" max="7174" width="22.625" style="195" customWidth="1"/>
    <col min="7175" max="7178" width="9" style="195" hidden="1" customWidth="1"/>
    <col min="7179" max="7424" width="9" style="195"/>
    <col min="7425" max="7425" width="39.125" style="195" customWidth="1"/>
    <col min="7426" max="7426" width="13.75" style="195" customWidth="1"/>
    <col min="7427" max="7427" width="14" style="195" customWidth="1"/>
    <col min="7428" max="7428" width="13" style="195" customWidth="1"/>
    <col min="7429" max="7429" width="14.875" style="195" customWidth="1"/>
    <col min="7430" max="7430" width="22.625" style="195" customWidth="1"/>
    <col min="7431" max="7434" width="9" style="195" hidden="1" customWidth="1"/>
    <col min="7435" max="7680" width="9" style="195"/>
    <col min="7681" max="7681" width="39.125" style="195" customWidth="1"/>
    <col min="7682" max="7682" width="13.75" style="195" customWidth="1"/>
    <col min="7683" max="7683" width="14" style="195" customWidth="1"/>
    <col min="7684" max="7684" width="13" style="195" customWidth="1"/>
    <col min="7685" max="7685" width="14.875" style="195" customWidth="1"/>
    <col min="7686" max="7686" width="22.625" style="195" customWidth="1"/>
    <col min="7687" max="7690" width="9" style="195" hidden="1" customWidth="1"/>
    <col min="7691" max="7936" width="9" style="195"/>
    <col min="7937" max="7937" width="39.125" style="195" customWidth="1"/>
    <col min="7938" max="7938" width="13.75" style="195" customWidth="1"/>
    <col min="7939" max="7939" width="14" style="195" customWidth="1"/>
    <col min="7940" max="7940" width="13" style="195" customWidth="1"/>
    <col min="7941" max="7941" width="14.875" style="195" customWidth="1"/>
    <col min="7942" max="7942" width="22.625" style="195" customWidth="1"/>
    <col min="7943" max="7946" width="9" style="195" hidden="1" customWidth="1"/>
    <col min="7947" max="8192" width="9" style="195"/>
    <col min="8193" max="8193" width="39.125" style="195" customWidth="1"/>
    <col min="8194" max="8194" width="13.75" style="195" customWidth="1"/>
    <col min="8195" max="8195" width="14" style="195" customWidth="1"/>
    <col min="8196" max="8196" width="13" style="195" customWidth="1"/>
    <col min="8197" max="8197" width="14.875" style="195" customWidth="1"/>
    <col min="8198" max="8198" width="22.625" style="195" customWidth="1"/>
    <col min="8199" max="8202" width="9" style="195" hidden="1" customWidth="1"/>
    <col min="8203" max="8448" width="9" style="195"/>
    <col min="8449" max="8449" width="39.125" style="195" customWidth="1"/>
    <col min="8450" max="8450" width="13.75" style="195" customWidth="1"/>
    <col min="8451" max="8451" width="14" style="195" customWidth="1"/>
    <col min="8452" max="8452" width="13" style="195" customWidth="1"/>
    <col min="8453" max="8453" width="14.875" style="195" customWidth="1"/>
    <col min="8454" max="8454" width="22.625" style="195" customWidth="1"/>
    <col min="8455" max="8458" width="9" style="195" hidden="1" customWidth="1"/>
    <col min="8459" max="8704" width="9" style="195"/>
    <col min="8705" max="8705" width="39.125" style="195" customWidth="1"/>
    <col min="8706" max="8706" width="13.75" style="195" customWidth="1"/>
    <col min="8707" max="8707" width="14" style="195" customWidth="1"/>
    <col min="8708" max="8708" width="13" style="195" customWidth="1"/>
    <col min="8709" max="8709" width="14.875" style="195" customWidth="1"/>
    <col min="8710" max="8710" width="22.625" style="195" customWidth="1"/>
    <col min="8711" max="8714" width="9" style="195" hidden="1" customWidth="1"/>
    <col min="8715" max="8960" width="9" style="195"/>
    <col min="8961" max="8961" width="39.125" style="195" customWidth="1"/>
    <col min="8962" max="8962" width="13.75" style="195" customWidth="1"/>
    <col min="8963" max="8963" width="14" style="195" customWidth="1"/>
    <col min="8964" max="8964" width="13" style="195" customWidth="1"/>
    <col min="8965" max="8965" width="14.875" style="195" customWidth="1"/>
    <col min="8966" max="8966" width="22.625" style="195" customWidth="1"/>
    <col min="8967" max="8970" width="9" style="195" hidden="1" customWidth="1"/>
    <col min="8971" max="9216" width="9" style="195"/>
    <col min="9217" max="9217" width="39.125" style="195" customWidth="1"/>
    <col min="9218" max="9218" width="13.75" style="195" customWidth="1"/>
    <col min="9219" max="9219" width="14" style="195" customWidth="1"/>
    <col min="9220" max="9220" width="13" style="195" customWidth="1"/>
    <col min="9221" max="9221" width="14.875" style="195" customWidth="1"/>
    <col min="9222" max="9222" width="22.625" style="195" customWidth="1"/>
    <col min="9223" max="9226" width="9" style="195" hidden="1" customWidth="1"/>
    <col min="9227" max="9472" width="9" style="195"/>
    <col min="9473" max="9473" width="39.125" style="195" customWidth="1"/>
    <col min="9474" max="9474" width="13.75" style="195" customWidth="1"/>
    <col min="9475" max="9475" width="14" style="195" customWidth="1"/>
    <col min="9476" max="9476" width="13" style="195" customWidth="1"/>
    <col min="9477" max="9477" width="14.875" style="195" customWidth="1"/>
    <col min="9478" max="9478" width="22.625" style="195" customWidth="1"/>
    <col min="9479" max="9482" width="9" style="195" hidden="1" customWidth="1"/>
    <col min="9483" max="9728" width="9" style="195"/>
    <col min="9729" max="9729" width="39.125" style="195" customWidth="1"/>
    <col min="9730" max="9730" width="13.75" style="195" customWidth="1"/>
    <col min="9731" max="9731" width="14" style="195" customWidth="1"/>
    <col min="9732" max="9732" width="13" style="195" customWidth="1"/>
    <col min="9733" max="9733" width="14.875" style="195" customWidth="1"/>
    <col min="9734" max="9734" width="22.625" style="195" customWidth="1"/>
    <col min="9735" max="9738" width="9" style="195" hidden="1" customWidth="1"/>
    <col min="9739" max="9984" width="9" style="195"/>
    <col min="9985" max="9985" width="39.125" style="195" customWidth="1"/>
    <col min="9986" max="9986" width="13.75" style="195" customWidth="1"/>
    <col min="9987" max="9987" width="14" style="195" customWidth="1"/>
    <col min="9988" max="9988" width="13" style="195" customWidth="1"/>
    <col min="9989" max="9989" width="14.875" style="195" customWidth="1"/>
    <col min="9990" max="9990" width="22.625" style="195" customWidth="1"/>
    <col min="9991" max="9994" width="9" style="195" hidden="1" customWidth="1"/>
    <col min="9995" max="10240" width="9" style="195"/>
    <col min="10241" max="10241" width="39.125" style="195" customWidth="1"/>
    <col min="10242" max="10242" width="13.75" style="195" customWidth="1"/>
    <col min="10243" max="10243" width="14" style="195" customWidth="1"/>
    <col min="10244" max="10244" width="13" style="195" customWidth="1"/>
    <col min="10245" max="10245" width="14.875" style="195" customWidth="1"/>
    <col min="10246" max="10246" width="22.625" style="195" customWidth="1"/>
    <col min="10247" max="10250" width="9" style="195" hidden="1" customWidth="1"/>
    <col min="10251" max="10496" width="9" style="195"/>
    <col min="10497" max="10497" width="39.125" style="195" customWidth="1"/>
    <col min="10498" max="10498" width="13.75" style="195" customWidth="1"/>
    <col min="10499" max="10499" width="14" style="195" customWidth="1"/>
    <col min="10500" max="10500" width="13" style="195" customWidth="1"/>
    <col min="10501" max="10501" width="14.875" style="195" customWidth="1"/>
    <col min="10502" max="10502" width="22.625" style="195" customWidth="1"/>
    <col min="10503" max="10506" width="9" style="195" hidden="1" customWidth="1"/>
    <col min="10507" max="10752" width="9" style="195"/>
    <col min="10753" max="10753" width="39.125" style="195" customWidth="1"/>
    <col min="10754" max="10754" width="13.75" style="195" customWidth="1"/>
    <col min="10755" max="10755" width="14" style="195" customWidth="1"/>
    <col min="10756" max="10756" width="13" style="195" customWidth="1"/>
    <col min="10757" max="10757" width="14.875" style="195" customWidth="1"/>
    <col min="10758" max="10758" width="22.625" style="195" customWidth="1"/>
    <col min="10759" max="10762" width="9" style="195" hidden="1" customWidth="1"/>
    <col min="10763" max="11008" width="9" style="195"/>
    <col min="11009" max="11009" width="39.125" style="195" customWidth="1"/>
    <col min="11010" max="11010" width="13.75" style="195" customWidth="1"/>
    <col min="11011" max="11011" width="14" style="195" customWidth="1"/>
    <col min="11012" max="11012" width="13" style="195" customWidth="1"/>
    <col min="11013" max="11013" width="14.875" style="195" customWidth="1"/>
    <col min="11014" max="11014" width="22.625" style="195" customWidth="1"/>
    <col min="11015" max="11018" width="9" style="195" hidden="1" customWidth="1"/>
    <col min="11019" max="11264" width="9" style="195"/>
    <col min="11265" max="11265" width="39.125" style="195" customWidth="1"/>
    <col min="11266" max="11266" width="13.75" style="195" customWidth="1"/>
    <col min="11267" max="11267" width="14" style="195" customWidth="1"/>
    <col min="11268" max="11268" width="13" style="195" customWidth="1"/>
    <col min="11269" max="11269" width="14.875" style="195" customWidth="1"/>
    <col min="11270" max="11270" width="22.625" style="195" customWidth="1"/>
    <col min="11271" max="11274" width="9" style="195" hidden="1" customWidth="1"/>
    <col min="11275" max="11520" width="9" style="195"/>
    <col min="11521" max="11521" width="39.125" style="195" customWidth="1"/>
    <col min="11522" max="11522" width="13.75" style="195" customWidth="1"/>
    <col min="11523" max="11523" width="14" style="195" customWidth="1"/>
    <col min="11524" max="11524" width="13" style="195" customWidth="1"/>
    <col min="11525" max="11525" width="14.875" style="195" customWidth="1"/>
    <col min="11526" max="11526" width="22.625" style="195" customWidth="1"/>
    <col min="11527" max="11530" width="9" style="195" hidden="1" customWidth="1"/>
    <col min="11531" max="11776" width="9" style="195"/>
    <col min="11777" max="11777" width="39.125" style="195" customWidth="1"/>
    <col min="11778" max="11778" width="13.75" style="195" customWidth="1"/>
    <col min="11779" max="11779" width="14" style="195" customWidth="1"/>
    <col min="11780" max="11780" width="13" style="195" customWidth="1"/>
    <col min="11781" max="11781" width="14.875" style="195" customWidth="1"/>
    <col min="11782" max="11782" width="22.625" style="195" customWidth="1"/>
    <col min="11783" max="11786" width="9" style="195" hidden="1" customWidth="1"/>
    <col min="11787" max="12032" width="9" style="195"/>
    <col min="12033" max="12033" width="39.125" style="195" customWidth="1"/>
    <col min="12034" max="12034" width="13.75" style="195" customWidth="1"/>
    <col min="12035" max="12035" width="14" style="195" customWidth="1"/>
    <col min="12036" max="12036" width="13" style="195" customWidth="1"/>
    <col min="12037" max="12037" width="14.875" style="195" customWidth="1"/>
    <col min="12038" max="12038" width="22.625" style="195" customWidth="1"/>
    <col min="12039" max="12042" width="9" style="195" hidden="1" customWidth="1"/>
    <col min="12043" max="12288" width="9" style="195"/>
    <col min="12289" max="12289" width="39.125" style="195" customWidth="1"/>
    <col min="12290" max="12290" width="13.75" style="195" customWidth="1"/>
    <col min="12291" max="12291" width="14" style="195" customWidth="1"/>
    <col min="12292" max="12292" width="13" style="195" customWidth="1"/>
    <col min="12293" max="12293" width="14.875" style="195" customWidth="1"/>
    <col min="12294" max="12294" width="22.625" style="195" customWidth="1"/>
    <col min="12295" max="12298" width="9" style="195" hidden="1" customWidth="1"/>
    <col min="12299" max="12544" width="9" style="195"/>
    <col min="12545" max="12545" width="39.125" style="195" customWidth="1"/>
    <col min="12546" max="12546" width="13.75" style="195" customWidth="1"/>
    <col min="12547" max="12547" width="14" style="195" customWidth="1"/>
    <col min="12548" max="12548" width="13" style="195" customWidth="1"/>
    <col min="12549" max="12549" width="14.875" style="195" customWidth="1"/>
    <col min="12550" max="12550" width="22.625" style="195" customWidth="1"/>
    <col min="12551" max="12554" width="9" style="195" hidden="1" customWidth="1"/>
    <col min="12555" max="12800" width="9" style="195"/>
    <col min="12801" max="12801" width="39.125" style="195" customWidth="1"/>
    <col min="12802" max="12802" width="13.75" style="195" customWidth="1"/>
    <col min="12803" max="12803" width="14" style="195" customWidth="1"/>
    <col min="12804" max="12804" width="13" style="195" customWidth="1"/>
    <col min="12805" max="12805" width="14.875" style="195" customWidth="1"/>
    <col min="12806" max="12806" width="22.625" style="195" customWidth="1"/>
    <col min="12807" max="12810" width="9" style="195" hidden="1" customWidth="1"/>
    <col min="12811" max="13056" width="9" style="195"/>
    <col min="13057" max="13057" width="39.125" style="195" customWidth="1"/>
    <col min="13058" max="13058" width="13.75" style="195" customWidth="1"/>
    <col min="13059" max="13059" width="14" style="195" customWidth="1"/>
    <col min="13060" max="13060" width="13" style="195" customWidth="1"/>
    <col min="13061" max="13061" width="14.875" style="195" customWidth="1"/>
    <col min="13062" max="13062" width="22.625" style="195" customWidth="1"/>
    <col min="13063" max="13066" width="9" style="195" hidden="1" customWidth="1"/>
    <col min="13067" max="13312" width="9" style="195"/>
    <col min="13313" max="13313" width="39.125" style="195" customWidth="1"/>
    <col min="13314" max="13314" width="13.75" style="195" customWidth="1"/>
    <col min="13315" max="13315" width="14" style="195" customWidth="1"/>
    <col min="13316" max="13316" width="13" style="195" customWidth="1"/>
    <col min="13317" max="13317" width="14.875" style="195" customWidth="1"/>
    <col min="13318" max="13318" width="22.625" style="195" customWidth="1"/>
    <col min="13319" max="13322" width="9" style="195" hidden="1" customWidth="1"/>
    <col min="13323" max="13568" width="9" style="195"/>
    <col min="13569" max="13569" width="39.125" style="195" customWidth="1"/>
    <col min="13570" max="13570" width="13.75" style="195" customWidth="1"/>
    <col min="13571" max="13571" width="14" style="195" customWidth="1"/>
    <col min="13572" max="13572" width="13" style="195" customWidth="1"/>
    <col min="13573" max="13573" width="14.875" style="195" customWidth="1"/>
    <col min="13574" max="13574" width="22.625" style="195" customWidth="1"/>
    <col min="13575" max="13578" width="9" style="195" hidden="1" customWidth="1"/>
    <col min="13579" max="13824" width="9" style="195"/>
    <col min="13825" max="13825" width="39.125" style="195" customWidth="1"/>
    <col min="13826" max="13826" width="13.75" style="195" customWidth="1"/>
    <col min="13827" max="13827" width="14" style="195" customWidth="1"/>
    <col min="13828" max="13828" width="13" style="195" customWidth="1"/>
    <col min="13829" max="13829" width="14.875" style="195" customWidth="1"/>
    <col min="13830" max="13830" width="22.625" style="195" customWidth="1"/>
    <col min="13831" max="13834" width="9" style="195" hidden="1" customWidth="1"/>
    <col min="13835" max="14080" width="9" style="195"/>
    <col min="14081" max="14081" width="39.125" style="195" customWidth="1"/>
    <col min="14082" max="14082" width="13.75" style="195" customWidth="1"/>
    <col min="14083" max="14083" width="14" style="195" customWidth="1"/>
    <col min="14084" max="14084" width="13" style="195" customWidth="1"/>
    <col min="14085" max="14085" width="14.875" style="195" customWidth="1"/>
    <col min="14086" max="14086" width="22.625" style="195" customWidth="1"/>
    <col min="14087" max="14090" width="9" style="195" hidden="1" customWidth="1"/>
    <col min="14091" max="14336" width="9" style="195"/>
    <col min="14337" max="14337" width="39.125" style="195" customWidth="1"/>
    <col min="14338" max="14338" width="13.75" style="195" customWidth="1"/>
    <col min="14339" max="14339" width="14" style="195" customWidth="1"/>
    <col min="14340" max="14340" width="13" style="195" customWidth="1"/>
    <col min="14341" max="14341" width="14.875" style="195" customWidth="1"/>
    <col min="14342" max="14342" width="22.625" style="195" customWidth="1"/>
    <col min="14343" max="14346" width="9" style="195" hidden="1" customWidth="1"/>
    <col min="14347" max="14592" width="9" style="195"/>
    <col min="14593" max="14593" width="39.125" style="195" customWidth="1"/>
    <col min="14594" max="14594" width="13.75" style="195" customWidth="1"/>
    <col min="14595" max="14595" width="14" style="195" customWidth="1"/>
    <col min="14596" max="14596" width="13" style="195" customWidth="1"/>
    <col min="14597" max="14597" width="14.875" style="195" customWidth="1"/>
    <col min="14598" max="14598" width="22.625" style="195" customWidth="1"/>
    <col min="14599" max="14602" width="9" style="195" hidden="1" customWidth="1"/>
    <col min="14603" max="14848" width="9" style="195"/>
    <col min="14849" max="14849" width="39.125" style="195" customWidth="1"/>
    <col min="14850" max="14850" width="13.75" style="195" customWidth="1"/>
    <col min="14851" max="14851" width="14" style="195" customWidth="1"/>
    <col min="14852" max="14852" width="13" style="195" customWidth="1"/>
    <col min="14853" max="14853" width="14.875" style="195" customWidth="1"/>
    <col min="14854" max="14854" width="22.625" style="195" customWidth="1"/>
    <col min="14855" max="14858" width="9" style="195" hidden="1" customWidth="1"/>
    <col min="14859" max="15104" width="9" style="195"/>
    <col min="15105" max="15105" width="39.125" style="195" customWidth="1"/>
    <col min="15106" max="15106" width="13.75" style="195" customWidth="1"/>
    <col min="15107" max="15107" width="14" style="195" customWidth="1"/>
    <col min="15108" max="15108" width="13" style="195" customWidth="1"/>
    <col min="15109" max="15109" width="14.875" style="195" customWidth="1"/>
    <col min="15110" max="15110" width="22.625" style="195" customWidth="1"/>
    <col min="15111" max="15114" width="9" style="195" hidden="1" customWidth="1"/>
    <col min="15115" max="15360" width="9" style="195"/>
    <col min="15361" max="15361" width="39.125" style="195" customWidth="1"/>
    <col min="15362" max="15362" width="13.75" style="195" customWidth="1"/>
    <col min="15363" max="15363" width="14" style="195" customWidth="1"/>
    <col min="15364" max="15364" width="13" style="195" customWidth="1"/>
    <col min="15365" max="15365" width="14.875" style="195" customWidth="1"/>
    <col min="15366" max="15366" width="22.625" style="195" customWidth="1"/>
    <col min="15367" max="15370" width="9" style="195" hidden="1" customWidth="1"/>
    <col min="15371" max="15616" width="9" style="195"/>
    <col min="15617" max="15617" width="39.125" style="195" customWidth="1"/>
    <col min="15618" max="15618" width="13.75" style="195" customWidth="1"/>
    <col min="15619" max="15619" width="14" style="195" customWidth="1"/>
    <col min="15620" max="15620" width="13" style="195" customWidth="1"/>
    <col min="15621" max="15621" width="14.875" style="195" customWidth="1"/>
    <col min="15622" max="15622" width="22.625" style="195" customWidth="1"/>
    <col min="15623" max="15626" width="9" style="195" hidden="1" customWidth="1"/>
    <col min="15627" max="15872" width="9" style="195"/>
    <col min="15873" max="15873" width="39.125" style="195" customWidth="1"/>
    <col min="15874" max="15874" width="13.75" style="195" customWidth="1"/>
    <col min="15875" max="15875" width="14" style="195" customWidth="1"/>
    <col min="15876" max="15876" width="13" style="195" customWidth="1"/>
    <col min="15877" max="15877" width="14.875" style="195" customWidth="1"/>
    <col min="15878" max="15878" width="22.625" style="195" customWidth="1"/>
    <col min="15879" max="15882" width="9" style="195" hidden="1" customWidth="1"/>
    <col min="15883" max="16128" width="9" style="195"/>
    <col min="16129" max="16129" width="39.125" style="195" customWidth="1"/>
    <col min="16130" max="16130" width="13.75" style="195" customWidth="1"/>
    <col min="16131" max="16131" width="14" style="195" customWidth="1"/>
    <col min="16132" max="16132" width="13" style="195" customWidth="1"/>
    <col min="16133" max="16133" width="14.875" style="195" customWidth="1"/>
    <col min="16134" max="16134" width="22.625" style="195" customWidth="1"/>
    <col min="16135" max="16138" width="9" style="195" hidden="1" customWidth="1"/>
    <col min="16139" max="16384" width="9" style="195"/>
  </cols>
  <sheetData>
    <row r="1" s="190" customFormat="1" ht="31.5" customHeight="1" spans="1:6">
      <c r="A1" s="196" t="s">
        <v>102</v>
      </c>
      <c r="B1" s="196"/>
      <c r="C1" s="196"/>
      <c r="D1" s="196"/>
      <c r="E1" s="196"/>
      <c r="F1" s="196"/>
    </row>
    <row r="2" s="199" customFormat="1" ht="21" customHeight="1" spans="1:6">
      <c r="A2" s="223" t="s">
        <v>103</v>
      </c>
      <c r="B2" s="198"/>
      <c r="C2" s="198"/>
      <c r="E2" s="200"/>
      <c r="F2" s="226" t="s">
        <v>2</v>
      </c>
    </row>
    <row r="3" s="221" customFormat="1" ht="33.75" customHeight="1" spans="1:7">
      <c r="A3" s="227" t="s">
        <v>3</v>
      </c>
      <c r="B3" s="268" t="s">
        <v>4</v>
      </c>
      <c r="C3" s="268" t="s">
        <v>5</v>
      </c>
      <c r="D3" s="227" t="s">
        <v>6</v>
      </c>
      <c r="E3" s="229" t="s">
        <v>7</v>
      </c>
      <c r="F3" s="205" t="s">
        <v>8</v>
      </c>
      <c r="G3" s="230" t="s">
        <v>9</v>
      </c>
    </row>
    <row r="4" s="221" customFormat="1" ht="21.75" customHeight="1" spans="1:7">
      <c r="A4" s="269" t="s">
        <v>10</v>
      </c>
      <c r="B4" s="270">
        <f>SUM(B5:B17)</f>
        <v>132500</v>
      </c>
      <c r="C4" s="270">
        <f>SUM(C5:C17)</f>
        <v>161442</v>
      </c>
      <c r="D4" s="233">
        <f>C4/B4</f>
        <v>1.21843018867925</v>
      </c>
      <c r="E4" s="234">
        <f>(C4-G4)/G4</f>
        <v>0.360347834879547</v>
      </c>
      <c r="F4" s="205"/>
      <c r="G4" s="271">
        <f>SUM(G5:G17)</f>
        <v>118677</v>
      </c>
    </row>
    <row r="5" s="223" customFormat="1" ht="21.75" customHeight="1" spans="1:7">
      <c r="A5" s="272" t="s">
        <v>11</v>
      </c>
      <c r="B5" s="273">
        <v>65700</v>
      </c>
      <c r="C5" s="273">
        <v>77012</v>
      </c>
      <c r="D5" s="233">
        <f t="shared" ref="D5:D26" si="0">C5/B5</f>
        <v>1.17217656012177</v>
      </c>
      <c r="E5" s="234">
        <f t="shared" ref="E5:E35" si="1">(C5-G5)/G5</f>
        <v>0.664476528053947</v>
      </c>
      <c r="F5" s="274"/>
      <c r="G5" s="275">
        <v>46268</v>
      </c>
    </row>
    <row r="6" s="223" customFormat="1" ht="21.75" customHeight="1" spans="1:7">
      <c r="A6" s="276" t="s">
        <v>12</v>
      </c>
      <c r="B6" s="273"/>
      <c r="C6" s="273">
        <v>-27</v>
      </c>
      <c r="D6" s="233"/>
      <c r="E6" s="234">
        <f t="shared" si="1"/>
        <v>-1.00429936305732</v>
      </c>
      <c r="F6" s="275"/>
      <c r="G6" s="275">
        <v>6280</v>
      </c>
    </row>
    <row r="7" s="223" customFormat="1" ht="21.75" customHeight="1" spans="1:7">
      <c r="A7" s="276" t="s">
        <v>13</v>
      </c>
      <c r="B7" s="273">
        <v>11299</v>
      </c>
      <c r="C7" s="273">
        <v>14397</v>
      </c>
      <c r="D7" s="233">
        <f t="shared" si="0"/>
        <v>1.27418355606691</v>
      </c>
      <c r="E7" s="234">
        <f t="shared" si="1"/>
        <v>0.691376879699248</v>
      </c>
      <c r="F7" s="275"/>
      <c r="G7" s="275">
        <v>8512</v>
      </c>
    </row>
    <row r="8" s="223" customFormat="1" ht="21.75" customHeight="1" spans="1:7">
      <c r="A8" s="276" t="s">
        <v>14</v>
      </c>
      <c r="B8" s="273">
        <v>1498</v>
      </c>
      <c r="C8" s="273">
        <v>2190</v>
      </c>
      <c r="D8" s="233">
        <f t="shared" si="0"/>
        <v>1.46194926568758</v>
      </c>
      <c r="E8" s="234">
        <f t="shared" si="1"/>
        <v>0.436065573770492</v>
      </c>
      <c r="F8" s="275"/>
      <c r="G8" s="275">
        <v>1525</v>
      </c>
    </row>
    <row r="9" s="223" customFormat="1" ht="21.75" customHeight="1" spans="1:7">
      <c r="A9" s="272" t="s">
        <v>15</v>
      </c>
      <c r="B9" s="273">
        <v>11653</v>
      </c>
      <c r="C9" s="273">
        <v>15796</v>
      </c>
      <c r="D9" s="233">
        <f t="shared" si="0"/>
        <v>1.35553076460997</v>
      </c>
      <c r="E9" s="234">
        <f t="shared" si="1"/>
        <v>0.301367605865876</v>
      </c>
      <c r="F9" s="275"/>
      <c r="G9" s="275">
        <v>12138</v>
      </c>
    </row>
    <row r="10" s="223" customFormat="1" ht="21.75" customHeight="1" spans="1:7">
      <c r="A10" s="272" t="s">
        <v>16</v>
      </c>
      <c r="B10" s="273">
        <v>11000</v>
      </c>
      <c r="C10" s="273">
        <v>17341</v>
      </c>
      <c r="D10" s="233">
        <f t="shared" si="0"/>
        <v>1.57645454545455</v>
      </c>
      <c r="E10" s="234">
        <f t="shared" si="1"/>
        <v>0.520740156099272</v>
      </c>
      <c r="F10" s="275"/>
      <c r="G10" s="275">
        <v>11403</v>
      </c>
    </row>
    <row r="11" s="223" customFormat="1" ht="21.75" customHeight="1" spans="1:7">
      <c r="A11" s="272" t="s">
        <v>17</v>
      </c>
      <c r="B11" s="273">
        <v>5000</v>
      </c>
      <c r="C11" s="273">
        <v>3916</v>
      </c>
      <c r="D11" s="233">
        <f t="shared" si="0"/>
        <v>0.7832</v>
      </c>
      <c r="E11" s="234">
        <f t="shared" si="1"/>
        <v>-0.268993839835729</v>
      </c>
      <c r="F11" s="275"/>
      <c r="G11" s="275">
        <v>5357</v>
      </c>
    </row>
    <row r="12" s="223" customFormat="1" ht="21.75" customHeight="1" spans="1:10">
      <c r="A12" s="272" t="s">
        <v>18</v>
      </c>
      <c r="B12" s="273">
        <v>2800</v>
      </c>
      <c r="C12" s="273">
        <v>5030</v>
      </c>
      <c r="D12" s="233">
        <f t="shared" si="0"/>
        <v>1.79642857142857</v>
      </c>
      <c r="E12" s="234">
        <f t="shared" si="1"/>
        <v>0.761821366024518</v>
      </c>
      <c r="F12" s="275"/>
      <c r="G12" s="275">
        <v>2855</v>
      </c>
      <c r="J12" s="223">
        <f>SUM(G10:G17)</f>
        <v>43954</v>
      </c>
    </row>
    <row r="13" s="223" customFormat="1" ht="21.75" customHeight="1" spans="1:10">
      <c r="A13" s="272" t="s">
        <v>19</v>
      </c>
      <c r="B13" s="273">
        <v>18000</v>
      </c>
      <c r="C13" s="273">
        <v>16965</v>
      </c>
      <c r="D13" s="233">
        <f t="shared" si="0"/>
        <v>0.9425</v>
      </c>
      <c r="E13" s="234">
        <f t="shared" si="1"/>
        <v>-0.0786400912398849</v>
      </c>
      <c r="F13" s="275"/>
      <c r="G13" s="275">
        <v>18413</v>
      </c>
      <c r="I13" s="223">
        <f>SUM(B10:B17)</f>
        <v>42350</v>
      </c>
      <c r="J13" s="223">
        <f>SUM(C10:C17)</f>
        <v>52074</v>
      </c>
    </row>
    <row r="14" s="223" customFormat="1" ht="21.75" customHeight="1" spans="1:7">
      <c r="A14" s="272" t="s">
        <v>20</v>
      </c>
      <c r="B14" s="273">
        <v>650</v>
      </c>
      <c r="C14" s="273">
        <v>551</v>
      </c>
      <c r="D14" s="233">
        <f t="shared" si="0"/>
        <v>0.847692307692308</v>
      </c>
      <c r="E14" s="234">
        <f t="shared" si="1"/>
        <v>-0.1390625</v>
      </c>
      <c r="F14" s="275"/>
      <c r="G14" s="275">
        <v>640</v>
      </c>
    </row>
    <row r="15" s="223" customFormat="1" ht="21.75" customHeight="1" spans="1:9">
      <c r="A15" s="272" t="s">
        <v>21</v>
      </c>
      <c r="B15" s="273">
        <v>2000</v>
      </c>
      <c r="C15" s="273">
        <v>2197</v>
      </c>
      <c r="D15" s="233">
        <f t="shared" si="0"/>
        <v>1.0985</v>
      </c>
      <c r="E15" s="234">
        <f t="shared" si="1"/>
        <v>-0.0112511251125113</v>
      </c>
      <c r="F15" s="275"/>
      <c r="G15" s="275">
        <v>2222</v>
      </c>
      <c r="I15" s="296">
        <f>J13/I13</f>
        <v>1.22961038961039</v>
      </c>
    </row>
    <row r="16" s="223" customFormat="1" ht="21.75" customHeight="1" spans="1:10">
      <c r="A16" s="272" t="s">
        <v>22</v>
      </c>
      <c r="B16" s="273">
        <v>900</v>
      </c>
      <c r="C16" s="273">
        <v>3984</v>
      </c>
      <c r="D16" s="233">
        <f t="shared" si="0"/>
        <v>4.42666666666667</v>
      </c>
      <c r="E16" s="234">
        <f t="shared" si="1"/>
        <v>3.00402010050251</v>
      </c>
      <c r="F16" s="275"/>
      <c r="G16" s="275">
        <v>995</v>
      </c>
      <c r="J16" s="296">
        <f>(J13-J12)/J13</f>
        <v>0.155931943004186</v>
      </c>
    </row>
    <row r="17" s="223" customFormat="1" ht="21.75" customHeight="1" spans="1:7">
      <c r="A17" s="272" t="s">
        <v>23</v>
      </c>
      <c r="B17" s="273">
        <v>2000</v>
      </c>
      <c r="C17" s="273">
        <v>2090</v>
      </c>
      <c r="D17" s="233">
        <f t="shared" si="0"/>
        <v>1.045</v>
      </c>
      <c r="E17" s="234">
        <f t="shared" si="1"/>
        <v>0.0101498308361527</v>
      </c>
      <c r="F17" s="275"/>
      <c r="G17" s="275">
        <v>2069</v>
      </c>
    </row>
    <row r="18" s="223" customFormat="1" ht="21.75" customHeight="1" spans="1:7">
      <c r="A18" s="272" t="s">
        <v>24</v>
      </c>
      <c r="B18" s="273">
        <f>SUM(B19:B25)</f>
        <v>37500</v>
      </c>
      <c r="C18" s="273">
        <f>SUM(C19:C25)</f>
        <v>48340</v>
      </c>
      <c r="D18" s="233">
        <f t="shared" si="0"/>
        <v>1.28906666666667</v>
      </c>
      <c r="E18" s="234">
        <f t="shared" si="1"/>
        <v>0.310311178575301</v>
      </c>
      <c r="F18" s="275"/>
      <c r="G18" s="277">
        <f>SUM(G19:G25)</f>
        <v>36892</v>
      </c>
    </row>
    <row r="19" s="223" customFormat="1" ht="21.75" customHeight="1" spans="1:7">
      <c r="A19" s="278" t="s">
        <v>25</v>
      </c>
      <c r="B19" s="279">
        <v>5600</v>
      </c>
      <c r="C19" s="279">
        <v>21019</v>
      </c>
      <c r="D19" s="280">
        <f t="shared" si="0"/>
        <v>3.75339285714286</v>
      </c>
      <c r="E19" s="281">
        <f t="shared" si="1"/>
        <v>0.540191983586136</v>
      </c>
      <c r="F19" s="282"/>
      <c r="G19" s="275">
        <v>13647</v>
      </c>
    </row>
    <row r="20" s="223" customFormat="1" ht="21.75" customHeight="1" spans="1:7">
      <c r="A20" s="283" t="s">
        <v>26</v>
      </c>
      <c r="B20" s="284">
        <v>5000</v>
      </c>
      <c r="C20" s="284">
        <v>5117</v>
      </c>
      <c r="D20" s="209">
        <f t="shared" si="0"/>
        <v>1.0234</v>
      </c>
      <c r="E20" s="209">
        <f t="shared" si="1"/>
        <v>0.135849056603774</v>
      </c>
      <c r="F20" s="285"/>
      <c r="G20" s="286">
        <v>4505</v>
      </c>
    </row>
    <row r="21" s="223" customFormat="1" ht="21.75" customHeight="1" spans="1:10">
      <c r="A21" s="287" t="s">
        <v>27</v>
      </c>
      <c r="B21" s="284">
        <v>5000</v>
      </c>
      <c r="C21" s="284">
        <v>4460</v>
      </c>
      <c r="D21" s="209">
        <f t="shared" si="0"/>
        <v>0.892</v>
      </c>
      <c r="E21" s="209">
        <f t="shared" si="1"/>
        <v>0.023405231757687</v>
      </c>
      <c r="F21" s="285"/>
      <c r="G21" s="286">
        <v>4358</v>
      </c>
      <c r="I21" s="223">
        <f>G25+G24+G23</f>
        <v>8918</v>
      </c>
      <c r="J21" s="296">
        <f>(I22-I21)/I21</f>
        <v>-0.336286162816775</v>
      </c>
    </row>
    <row r="22" s="223" customFormat="1" ht="21.75" customHeight="1" spans="1:10">
      <c r="A22" s="283" t="s">
        <v>28</v>
      </c>
      <c r="B22" s="284">
        <v>10000</v>
      </c>
      <c r="C22" s="284">
        <v>11825</v>
      </c>
      <c r="D22" s="209">
        <f t="shared" si="0"/>
        <v>1.1825</v>
      </c>
      <c r="E22" s="209">
        <f t="shared" si="1"/>
        <v>1.1641654465593</v>
      </c>
      <c r="F22" s="285"/>
      <c r="G22" s="286">
        <v>5464</v>
      </c>
      <c r="H22" s="223">
        <f>B23+B24+B25</f>
        <v>11900</v>
      </c>
      <c r="I22" s="223">
        <f>C23+C24+C25</f>
        <v>5919</v>
      </c>
      <c r="J22" s="296">
        <f>I22/H22</f>
        <v>0.497394957983193</v>
      </c>
    </row>
    <row r="23" s="223" customFormat="1" ht="21.75" customHeight="1" spans="1:7">
      <c r="A23" s="283" t="s">
        <v>29</v>
      </c>
      <c r="B23" s="284"/>
      <c r="C23" s="284">
        <v>4823</v>
      </c>
      <c r="D23" s="209"/>
      <c r="E23" s="209">
        <f t="shared" si="1"/>
        <v>-0.372903393576908</v>
      </c>
      <c r="F23" s="285"/>
      <c r="G23" s="288">
        <v>7691</v>
      </c>
    </row>
    <row r="24" s="223" customFormat="1" ht="21.75" customHeight="1" spans="1:7">
      <c r="A24" s="278" t="s">
        <v>30</v>
      </c>
      <c r="B24" s="289">
        <v>740</v>
      </c>
      <c r="C24" s="289">
        <v>856</v>
      </c>
      <c r="D24" s="290">
        <f t="shared" si="0"/>
        <v>1.15675675675676</v>
      </c>
      <c r="E24" s="291">
        <f t="shared" si="1"/>
        <v>0.0918367346938776</v>
      </c>
      <c r="F24" s="274"/>
      <c r="G24" s="282">
        <v>784</v>
      </c>
    </row>
    <row r="25" s="223" customFormat="1" ht="21.75" customHeight="1" spans="1:7">
      <c r="A25" s="292" t="s">
        <v>31</v>
      </c>
      <c r="B25" s="279">
        <v>11160</v>
      </c>
      <c r="C25" s="279">
        <v>240</v>
      </c>
      <c r="D25" s="233">
        <f t="shared" si="0"/>
        <v>0.021505376344086</v>
      </c>
      <c r="E25" s="234">
        <f t="shared" si="1"/>
        <v>-0.45823927765237</v>
      </c>
      <c r="F25" s="275"/>
      <c r="G25" s="282">
        <v>443</v>
      </c>
    </row>
    <row r="26" s="223" customFormat="1" ht="21.75" customHeight="1" spans="1:7">
      <c r="A26" s="293" t="s">
        <v>32</v>
      </c>
      <c r="B26" s="273">
        <f>B4+B18</f>
        <v>170000</v>
      </c>
      <c r="C26" s="273">
        <f>C4+C18</f>
        <v>209782</v>
      </c>
      <c r="D26" s="233">
        <f t="shared" si="0"/>
        <v>1.23401176470588</v>
      </c>
      <c r="E26" s="234">
        <f t="shared" si="1"/>
        <v>0.348482024053635</v>
      </c>
      <c r="F26" s="275"/>
      <c r="G26" s="275">
        <f>G4+G18</f>
        <v>155569</v>
      </c>
    </row>
    <row r="27" s="223" customFormat="1" ht="21.95" customHeight="1" spans="1:7">
      <c r="A27" s="294" t="s">
        <v>33</v>
      </c>
      <c r="B27" s="273"/>
      <c r="C27" s="273">
        <f>SUM(C28:C34)</f>
        <v>139707</v>
      </c>
      <c r="D27" s="233"/>
      <c r="E27" s="234">
        <f t="shared" si="1"/>
        <v>-0.603554493627962</v>
      </c>
      <c r="F27" s="275"/>
      <c r="G27" s="275">
        <f>SUM(G28:G33)</f>
        <v>352399</v>
      </c>
    </row>
    <row r="28" s="221" customFormat="1" ht="21.95" customHeight="1" spans="1:7">
      <c r="A28" s="231" t="s">
        <v>34</v>
      </c>
      <c r="B28" s="232"/>
      <c r="C28" s="232">
        <v>-13929</v>
      </c>
      <c r="D28" s="233"/>
      <c r="E28" s="234">
        <f t="shared" si="1"/>
        <v>0.230368342019256</v>
      </c>
      <c r="F28" s="235"/>
      <c r="G28" s="231">
        <v>-11321</v>
      </c>
    </row>
    <row r="29" s="221" customFormat="1" ht="21.95" customHeight="1" spans="1:10">
      <c r="A29" s="231" t="s">
        <v>35</v>
      </c>
      <c r="B29" s="232"/>
      <c r="C29" s="232">
        <v>57072</v>
      </c>
      <c r="D29" s="233"/>
      <c r="E29" s="234">
        <f t="shared" si="1"/>
        <v>-0.182290995056953</v>
      </c>
      <c r="F29" s="235"/>
      <c r="G29" s="231">
        <v>69795</v>
      </c>
      <c r="H29" s="221">
        <f>G29+G30</f>
        <v>114076</v>
      </c>
      <c r="I29" s="221">
        <f>C29+C30</f>
        <v>107975</v>
      </c>
      <c r="J29" s="297">
        <f>(I29-H29)/H29</f>
        <v>-0.0534818892668046</v>
      </c>
    </row>
    <row r="30" s="221" customFormat="1" ht="21.95" customHeight="1" spans="1:7">
      <c r="A30" s="231" t="s">
        <v>36</v>
      </c>
      <c r="B30" s="232"/>
      <c r="C30" s="232">
        <v>50903</v>
      </c>
      <c r="D30" s="233"/>
      <c r="E30" s="234">
        <f t="shared" si="1"/>
        <v>0.14954495155936</v>
      </c>
      <c r="F30" s="235"/>
      <c r="G30" s="231">
        <v>44281</v>
      </c>
    </row>
    <row r="31" s="221" customFormat="1" ht="21.95" customHeight="1" spans="1:7">
      <c r="A31" s="231" t="s">
        <v>37</v>
      </c>
      <c r="B31" s="232"/>
      <c r="C31" s="232">
        <v>17316</v>
      </c>
      <c r="D31" s="233"/>
      <c r="E31" s="234">
        <f t="shared" si="1"/>
        <v>-0.920612142912814</v>
      </c>
      <c r="F31" s="235"/>
      <c r="G31" s="231">
        <v>218119</v>
      </c>
    </row>
    <row r="32" s="221" customFormat="1" ht="21.95" customHeight="1" spans="1:7">
      <c r="A32" s="231" t="s">
        <v>38</v>
      </c>
      <c r="B32" s="232"/>
      <c r="C32" s="232">
        <v>8788</v>
      </c>
      <c r="D32" s="233"/>
      <c r="E32" s="234">
        <f t="shared" si="1"/>
        <v>-0.477091514935142</v>
      </c>
      <c r="F32" s="235"/>
      <c r="G32" s="231">
        <v>16806</v>
      </c>
    </row>
    <row r="33" s="221" customFormat="1" ht="21.95" customHeight="1" spans="1:7">
      <c r="A33" s="57" t="s">
        <v>39</v>
      </c>
      <c r="B33" s="232"/>
      <c r="C33" s="232">
        <v>18637</v>
      </c>
      <c r="D33" s="233"/>
      <c r="E33" s="234">
        <f t="shared" si="1"/>
        <v>0.266186561587064</v>
      </c>
      <c r="F33" s="235"/>
      <c r="G33" s="231">
        <v>14719</v>
      </c>
    </row>
    <row r="34" s="221" customFormat="1" ht="21.95" customHeight="1" spans="1:7">
      <c r="A34" s="57" t="s">
        <v>40</v>
      </c>
      <c r="B34" s="232"/>
      <c r="C34" s="232">
        <v>920</v>
      </c>
      <c r="D34" s="233"/>
      <c r="E34" s="234"/>
      <c r="F34" s="235"/>
      <c r="G34" s="231"/>
    </row>
    <row r="35" s="221" customFormat="1" ht="21.95" customHeight="1" spans="1:7">
      <c r="A35" s="295" t="s">
        <v>41</v>
      </c>
      <c r="B35" s="232"/>
      <c r="C35" s="232">
        <f>C27+C26</f>
        <v>349489</v>
      </c>
      <c r="D35" s="233"/>
      <c r="E35" s="234">
        <f t="shared" si="1"/>
        <v>-0.311986188106337</v>
      </c>
      <c r="F35" s="235"/>
      <c r="G35" s="231">
        <f>G26+G27</f>
        <v>507968</v>
      </c>
    </row>
  </sheetData>
  <mergeCells count="1">
    <mergeCell ref="A1:F1"/>
  </mergeCells>
  <printOptions horizontalCentered="1"/>
  <pageMargins left="0.786805555555556" right="0.786805555555556" top="0.786805555555556" bottom="0.707638888888889" header="0" footer="0"/>
  <pageSetup paperSize="9" orientation="landscape"/>
  <headerFooter alignWithMargins="0">
    <evenFooter>&amp;C-2-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55"/>
  <sheetViews>
    <sheetView showZeros="0" view="pageBreakPreview" zoomScaleNormal="85" workbookViewId="0">
      <pane xSplit="1" ySplit="3" topLeftCell="B525" activePane="bottomRight" state="frozen"/>
      <selection/>
      <selection pane="topRight"/>
      <selection pane="bottomLeft"/>
      <selection pane="bottomRight" activeCell="A1" sqref="$A1:$XFD1048576"/>
    </sheetView>
  </sheetViews>
  <sheetFormatPr defaultColWidth="9" defaultRowHeight="14.25" outlineLevelCol="6"/>
  <cols>
    <col min="1" max="1" width="46.75" style="222" customWidth="1"/>
    <col min="2" max="2" width="16.625" style="222" customWidth="1"/>
    <col min="3" max="3" width="12.625" style="222" customWidth="1"/>
    <col min="4" max="4" width="14.625" style="222" customWidth="1"/>
    <col min="5" max="5" width="16.625" style="222" customWidth="1"/>
    <col min="6" max="6" width="11.5" style="222" customWidth="1"/>
    <col min="7" max="7" width="9.125" style="222" hidden="1" customWidth="1"/>
    <col min="8" max="256" width="9" style="222"/>
    <col min="257" max="257" width="46.75" style="222" customWidth="1"/>
    <col min="258" max="258" width="16.625" style="222" customWidth="1"/>
    <col min="259" max="259" width="12.625" style="222" customWidth="1"/>
    <col min="260" max="260" width="14.625" style="222" customWidth="1"/>
    <col min="261" max="261" width="16.625" style="222" customWidth="1"/>
    <col min="262" max="262" width="11.5" style="222" customWidth="1"/>
    <col min="263" max="263" width="9" style="222" hidden="1" customWidth="1"/>
    <col min="264" max="512" width="9" style="222"/>
    <col min="513" max="513" width="46.75" style="222" customWidth="1"/>
    <col min="514" max="514" width="16.625" style="222" customWidth="1"/>
    <col min="515" max="515" width="12.625" style="222" customWidth="1"/>
    <col min="516" max="516" width="14.625" style="222" customWidth="1"/>
    <col min="517" max="517" width="16.625" style="222" customWidth="1"/>
    <col min="518" max="518" width="11.5" style="222" customWidth="1"/>
    <col min="519" max="519" width="9" style="222" hidden="1" customWidth="1"/>
    <col min="520" max="768" width="9" style="222"/>
    <col min="769" max="769" width="46.75" style="222" customWidth="1"/>
    <col min="770" max="770" width="16.625" style="222" customWidth="1"/>
    <col min="771" max="771" width="12.625" style="222" customWidth="1"/>
    <col min="772" max="772" width="14.625" style="222" customWidth="1"/>
    <col min="773" max="773" width="16.625" style="222" customWidth="1"/>
    <col min="774" max="774" width="11.5" style="222" customWidth="1"/>
    <col min="775" max="775" width="9" style="222" hidden="1" customWidth="1"/>
    <col min="776" max="1024" width="9" style="222"/>
    <col min="1025" max="1025" width="46.75" style="222" customWidth="1"/>
    <col min="1026" max="1026" width="16.625" style="222" customWidth="1"/>
    <col min="1027" max="1027" width="12.625" style="222" customWidth="1"/>
    <col min="1028" max="1028" width="14.625" style="222" customWidth="1"/>
    <col min="1029" max="1029" width="16.625" style="222" customWidth="1"/>
    <col min="1030" max="1030" width="11.5" style="222" customWidth="1"/>
    <col min="1031" max="1031" width="9" style="222" hidden="1" customWidth="1"/>
    <col min="1032" max="1280" width="9" style="222"/>
    <col min="1281" max="1281" width="46.75" style="222" customWidth="1"/>
    <col min="1282" max="1282" width="16.625" style="222" customWidth="1"/>
    <col min="1283" max="1283" width="12.625" style="222" customWidth="1"/>
    <col min="1284" max="1284" width="14.625" style="222" customWidth="1"/>
    <col min="1285" max="1285" width="16.625" style="222" customWidth="1"/>
    <col min="1286" max="1286" width="11.5" style="222" customWidth="1"/>
    <col min="1287" max="1287" width="9" style="222" hidden="1" customWidth="1"/>
    <col min="1288" max="1536" width="9" style="222"/>
    <col min="1537" max="1537" width="46.75" style="222" customWidth="1"/>
    <col min="1538" max="1538" width="16.625" style="222" customWidth="1"/>
    <col min="1539" max="1539" width="12.625" style="222" customWidth="1"/>
    <col min="1540" max="1540" width="14.625" style="222" customWidth="1"/>
    <col min="1541" max="1541" width="16.625" style="222" customWidth="1"/>
    <col min="1542" max="1542" width="11.5" style="222" customWidth="1"/>
    <col min="1543" max="1543" width="9" style="222" hidden="1" customWidth="1"/>
    <col min="1544" max="1792" width="9" style="222"/>
    <col min="1793" max="1793" width="46.75" style="222" customWidth="1"/>
    <col min="1794" max="1794" width="16.625" style="222" customWidth="1"/>
    <col min="1795" max="1795" width="12.625" style="222" customWidth="1"/>
    <col min="1796" max="1796" width="14.625" style="222" customWidth="1"/>
    <col min="1797" max="1797" width="16.625" style="222" customWidth="1"/>
    <col min="1798" max="1798" width="11.5" style="222" customWidth="1"/>
    <col min="1799" max="1799" width="9" style="222" hidden="1" customWidth="1"/>
    <col min="1800" max="2048" width="9" style="222"/>
    <col min="2049" max="2049" width="46.75" style="222" customWidth="1"/>
    <col min="2050" max="2050" width="16.625" style="222" customWidth="1"/>
    <col min="2051" max="2051" width="12.625" style="222" customWidth="1"/>
    <col min="2052" max="2052" width="14.625" style="222" customWidth="1"/>
    <col min="2053" max="2053" width="16.625" style="222" customWidth="1"/>
    <col min="2054" max="2054" width="11.5" style="222" customWidth="1"/>
    <col min="2055" max="2055" width="9" style="222" hidden="1" customWidth="1"/>
    <col min="2056" max="2304" width="9" style="222"/>
    <col min="2305" max="2305" width="46.75" style="222" customWidth="1"/>
    <col min="2306" max="2306" width="16.625" style="222" customWidth="1"/>
    <col min="2307" max="2307" width="12.625" style="222" customWidth="1"/>
    <col min="2308" max="2308" width="14.625" style="222" customWidth="1"/>
    <col min="2309" max="2309" width="16.625" style="222" customWidth="1"/>
    <col min="2310" max="2310" width="11.5" style="222" customWidth="1"/>
    <col min="2311" max="2311" width="9" style="222" hidden="1" customWidth="1"/>
    <col min="2312" max="2560" width="9" style="222"/>
    <col min="2561" max="2561" width="46.75" style="222" customWidth="1"/>
    <col min="2562" max="2562" width="16.625" style="222" customWidth="1"/>
    <col min="2563" max="2563" width="12.625" style="222" customWidth="1"/>
    <col min="2564" max="2564" width="14.625" style="222" customWidth="1"/>
    <col min="2565" max="2565" width="16.625" style="222" customWidth="1"/>
    <col min="2566" max="2566" width="11.5" style="222" customWidth="1"/>
    <col min="2567" max="2567" width="9" style="222" hidden="1" customWidth="1"/>
    <col min="2568" max="2816" width="9" style="222"/>
    <col min="2817" max="2817" width="46.75" style="222" customWidth="1"/>
    <col min="2818" max="2818" width="16.625" style="222" customWidth="1"/>
    <col min="2819" max="2819" width="12.625" style="222" customWidth="1"/>
    <col min="2820" max="2820" width="14.625" style="222" customWidth="1"/>
    <col min="2821" max="2821" width="16.625" style="222" customWidth="1"/>
    <col min="2822" max="2822" width="11.5" style="222" customWidth="1"/>
    <col min="2823" max="2823" width="9" style="222" hidden="1" customWidth="1"/>
    <col min="2824" max="3072" width="9" style="222"/>
    <col min="3073" max="3073" width="46.75" style="222" customWidth="1"/>
    <col min="3074" max="3074" width="16.625" style="222" customWidth="1"/>
    <col min="3075" max="3075" width="12.625" style="222" customWidth="1"/>
    <col min="3076" max="3076" width="14.625" style="222" customWidth="1"/>
    <col min="3077" max="3077" width="16.625" style="222" customWidth="1"/>
    <col min="3078" max="3078" width="11.5" style="222" customWidth="1"/>
    <col min="3079" max="3079" width="9" style="222" hidden="1" customWidth="1"/>
    <col min="3080" max="3328" width="9" style="222"/>
    <col min="3329" max="3329" width="46.75" style="222" customWidth="1"/>
    <col min="3330" max="3330" width="16.625" style="222" customWidth="1"/>
    <col min="3331" max="3331" width="12.625" style="222" customWidth="1"/>
    <col min="3332" max="3332" width="14.625" style="222" customWidth="1"/>
    <col min="3333" max="3333" width="16.625" style="222" customWidth="1"/>
    <col min="3334" max="3334" width="11.5" style="222" customWidth="1"/>
    <col min="3335" max="3335" width="9" style="222" hidden="1" customWidth="1"/>
    <col min="3336" max="3584" width="9" style="222"/>
    <col min="3585" max="3585" width="46.75" style="222" customWidth="1"/>
    <col min="3586" max="3586" width="16.625" style="222" customWidth="1"/>
    <col min="3587" max="3587" width="12.625" style="222" customWidth="1"/>
    <col min="3588" max="3588" width="14.625" style="222" customWidth="1"/>
    <col min="3589" max="3589" width="16.625" style="222" customWidth="1"/>
    <col min="3590" max="3590" width="11.5" style="222" customWidth="1"/>
    <col min="3591" max="3591" width="9" style="222" hidden="1" customWidth="1"/>
    <col min="3592" max="3840" width="9" style="222"/>
    <col min="3841" max="3841" width="46.75" style="222" customWidth="1"/>
    <col min="3842" max="3842" width="16.625" style="222" customWidth="1"/>
    <col min="3843" max="3843" width="12.625" style="222" customWidth="1"/>
    <col min="3844" max="3844" width="14.625" style="222" customWidth="1"/>
    <col min="3845" max="3845" width="16.625" style="222" customWidth="1"/>
    <col min="3846" max="3846" width="11.5" style="222" customWidth="1"/>
    <col min="3847" max="3847" width="9" style="222" hidden="1" customWidth="1"/>
    <col min="3848" max="4096" width="9" style="222"/>
    <col min="4097" max="4097" width="46.75" style="222" customWidth="1"/>
    <col min="4098" max="4098" width="16.625" style="222" customWidth="1"/>
    <col min="4099" max="4099" width="12.625" style="222" customWidth="1"/>
    <col min="4100" max="4100" width="14.625" style="222" customWidth="1"/>
    <col min="4101" max="4101" width="16.625" style="222" customWidth="1"/>
    <col min="4102" max="4102" width="11.5" style="222" customWidth="1"/>
    <col min="4103" max="4103" width="9" style="222" hidden="1" customWidth="1"/>
    <col min="4104" max="4352" width="9" style="222"/>
    <col min="4353" max="4353" width="46.75" style="222" customWidth="1"/>
    <col min="4354" max="4354" width="16.625" style="222" customWidth="1"/>
    <col min="4355" max="4355" width="12.625" style="222" customWidth="1"/>
    <col min="4356" max="4356" width="14.625" style="222" customWidth="1"/>
    <col min="4357" max="4357" width="16.625" style="222" customWidth="1"/>
    <col min="4358" max="4358" width="11.5" style="222" customWidth="1"/>
    <col min="4359" max="4359" width="9" style="222" hidden="1" customWidth="1"/>
    <col min="4360" max="4608" width="9" style="222"/>
    <col min="4609" max="4609" width="46.75" style="222" customWidth="1"/>
    <col min="4610" max="4610" width="16.625" style="222" customWidth="1"/>
    <col min="4611" max="4611" width="12.625" style="222" customWidth="1"/>
    <col min="4612" max="4612" width="14.625" style="222" customWidth="1"/>
    <col min="4613" max="4613" width="16.625" style="222" customWidth="1"/>
    <col min="4614" max="4614" width="11.5" style="222" customWidth="1"/>
    <col min="4615" max="4615" width="9" style="222" hidden="1" customWidth="1"/>
    <col min="4616" max="4864" width="9" style="222"/>
    <col min="4865" max="4865" width="46.75" style="222" customWidth="1"/>
    <col min="4866" max="4866" width="16.625" style="222" customWidth="1"/>
    <col min="4867" max="4867" width="12.625" style="222" customWidth="1"/>
    <col min="4868" max="4868" width="14.625" style="222" customWidth="1"/>
    <col min="4869" max="4869" width="16.625" style="222" customWidth="1"/>
    <col min="4870" max="4870" width="11.5" style="222" customWidth="1"/>
    <col min="4871" max="4871" width="9" style="222" hidden="1" customWidth="1"/>
    <col min="4872" max="5120" width="9" style="222"/>
    <col min="5121" max="5121" width="46.75" style="222" customWidth="1"/>
    <col min="5122" max="5122" width="16.625" style="222" customWidth="1"/>
    <col min="5123" max="5123" width="12.625" style="222" customWidth="1"/>
    <col min="5124" max="5124" width="14.625" style="222" customWidth="1"/>
    <col min="5125" max="5125" width="16.625" style="222" customWidth="1"/>
    <col min="5126" max="5126" width="11.5" style="222" customWidth="1"/>
    <col min="5127" max="5127" width="9" style="222" hidden="1" customWidth="1"/>
    <col min="5128" max="5376" width="9" style="222"/>
    <col min="5377" max="5377" width="46.75" style="222" customWidth="1"/>
    <col min="5378" max="5378" width="16.625" style="222" customWidth="1"/>
    <col min="5379" max="5379" width="12.625" style="222" customWidth="1"/>
    <col min="5380" max="5380" width="14.625" style="222" customWidth="1"/>
    <col min="5381" max="5381" width="16.625" style="222" customWidth="1"/>
    <col min="5382" max="5382" width="11.5" style="222" customWidth="1"/>
    <col min="5383" max="5383" width="9" style="222" hidden="1" customWidth="1"/>
    <col min="5384" max="5632" width="9" style="222"/>
    <col min="5633" max="5633" width="46.75" style="222" customWidth="1"/>
    <col min="5634" max="5634" width="16.625" style="222" customWidth="1"/>
    <col min="5635" max="5635" width="12.625" style="222" customWidth="1"/>
    <col min="5636" max="5636" width="14.625" style="222" customWidth="1"/>
    <col min="5637" max="5637" width="16.625" style="222" customWidth="1"/>
    <col min="5638" max="5638" width="11.5" style="222" customWidth="1"/>
    <col min="5639" max="5639" width="9" style="222" hidden="1" customWidth="1"/>
    <col min="5640" max="5888" width="9" style="222"/>
    <col min="5889" max="5889" width="46.75" style="222" customWidth="1"/>
    <col min="5890" max="5890" width="16.625" style="222" customWidth="1"/>
    <col min="5891" max="5891" width="12.625" style="222" customWidth="1"/>
    <col min="5892" max="5892" width="14.625" style="222" customWidth="1"/>
    <col min="5893" max="5893" width="16.625" style="222" customWidth="1"/>
    <col min="5894" max="5894" width="11.5" style="222" customWidth="1"/>
    <col min="5895" max="5895" width="9" style="222" hidden="1" customWidth="1"/>
    <col min="5896" max="6144" width="9" style="222"/>
    <col min="6145" max="6145" width="46.75" style="222" customWidth="1"/>
    <col min="6146" max="6146" width="16.625" style="222" customWidth="1"/>
    <col min="6147" max="6147" width="12.625" style="222" customWidth="1"/>
    <col min="6148" max="6148" width="14.625" style="222" customWidth="1"/>
    <col min="6149" max="6149" width="16.625" style="222" customWidth="1"/>
    <col min="6150" max="6150" width="11.5" style="222" customWidth="1"/>
    <col min="6151" max="6151" width="9" style="222" hidden="1" customWidth="1"/>
    <col min="6152" max="6400" width="9" style="222"/>
    <col min="6401" max="6401" width="46.75" style="222" customWidth="1"/>
    <col min="6402" max="6402" width="16.625" style="222" customWidth="1"/>
    <col min="6403" max="6403" width="12.625" style="222" customWidth="1"/>
    <col min="6404" max="6404" width="14.625" style="222" customWidth="1"/>
    <col min="6405" max="6405" width="16.625" style="222" customWidth="1"/>
    <col min="6406" max="6406" width="11.5" style="222" customWidth="1"/>
    <col min="6407" max="6407" width="9" style="222" hidden="1" customWidth="1"/>
    <col min="6408" max="6656" width="9" style="222"/>
    <col min="6657" max="6657" width="46.75" style="222" customWidth="1"/>
    <col min="6658" max="6658" width="16.625" style="222" customWidth="1"/>
    <col min="6659" max="6659" width="12.625" style="222" customWidth="1"/>
    <col min="6660" max="6660" width="14.625" style="222" customWidth="1"/>
    <col min="6661" max="6661" width="16.625" style="222" customWidth="1"/>
    <col min="6662" max="6662" width="11.5" style="222" customWidth="1"/>
    <col min="6663" max="6663" width="9" style="222" hidden="1" customWidth="1"/>
    <col min="6664" max="6912" width="9" style="222"/>
    <col min="6913" max="6913" width="46.75" style="222" customWidth="1"/>
    <col min="6914" max="6914" width="16.625" style="222" customWidth="1"/>
    <col min="6915" max="6915" width="12.625" style="222" customWidth="1"/>
    <col min="6916" max="6916" width="14.625" style="222" customWidth="1"/>
    <col min="6917" max="6917" width="16.625" style="222" customWidth="1"/>
    <col min="6918" max="6918" width="11.5" style="222" customWidth="1"/>
    <col min="6919" max="6919" width="9" style="222" hidden="1" customWidth="1"/>
    <col min="6920" max="7168" width="9" style="222"/>
    <col min="7169" max="7169" width="46.75" style="222" customWidth="1"/>
    <col min="7170" max="7170" width="16.625" style="222" customWidth="1"/>
    <col min="7171" max="7171" width="12.625" style="222" customWidth="1"/>
    <col min="7172" max="7172" width="14.625" style="222" customWidth="1"/>
    <col min="7173" max="7173" width="16.625" style="222" customWidth="1"/>
    <col min="7174" max="7174" width="11.5" style="222" customWidth="1"/>
    <col min="7175" max="7175" width="9" style="222" hidden="1" customWidth="1"/>
    <col min="7176" max="7424" width="9" style="222"/>
    <col min="7425" max="7425" width="46.75" style="222" customWidth="1"/>
    <col min="7426" max="7426" width="16.625" style="222" customWidth="1"/>
    <col min="7427" max="7427" width="12.625" style="222" customWidth="1"/>
    <col min="7428" max="7428" width="14.625" style="222" customWidth="1"/>
    <col min="7429" max="7429" width="16.625" style="222" customWidth="1"/>
    <col min="7430" max="7430" width="11.5" style="222" customWidth="1"/>
    <col min="7431" max="7431" width="9" style="222" hidden="1" customWidth="1"/>
    <col min="7432" max="7680" width="9" style="222"/>
    <col min="7681" max="7681" width="46.75" style="222" customWidth="1"/>
    <col min="7682" max="7682" width="16.625" style="222" customWidth="1"/>
    <col min="7683" max="7683" width="12.625" style="222" customWidth="1"/>
    <col min="7684" max="7684" width="14.625" style="222" customWidth="1"/>
    <col min="7685" max="7685" width="16.625" style="222" customWidth="1"/>
    <col min="7686" max="7686" width="11.5" style="222" customWidth="1"/>
    <col min="7687" max="7687" width="9" style="222" hidden="1" customWidth="1"/>
    <col min="7688" max="7936" width="9" style="222"/>
    <col min="7937" max="7937" width="46.75" style="222" customWidth="1"/>
    <col min="7938" max="7938" width="16.625" style="222" customWidth="1"/>
    <col min="7939" max="7939" width="12.625" style="222" customWidth="1"/>
    <col min="7940" max="7940" width="14.625" style="222" customWidth="1"/>
    <col min="7941" max="7941" width="16.625" style="222" customWidth="1"/>
    <col min="7942" max="7942" width="11.5" style="222" customWidth="1"/>
    <col min="7943" max="7943" width="9" style="222" hidden="1" customWidth="1"/>
    <col min="7944" max="8192" width="9" style="222"/>
    <col min="8193" max="8193" width="46.75" style="222" customWidth="1"/>
    <col min="8194" max="8194" width="16.625" style="222" customWidth="1"/>
    <col min="8195" max="8195" width="12.625" style="222" customWidth="1"/>
    <col min="8196" max="8196" width="14.625" style="222" customWidth="1"/>
    <col min="8197" max="8197" width="16.625" style="222" customWidth="1"/>
    <col min="8198" max="8198" width="11.5" style="222" customWidth="1"/>
    <col min="8199" max="8199" width="9" style="222" hidden="1" customWidth="1"/>
    <col min="8200" max="8448" width="9" style="222"/>
    <col min="8449" max="8449" width="46.75" style="222" customWidth="1"/>
    <col min="8450" max="8450" width="16.625" style="222" customWidth="1"/>
    <col min="8451" max="8451" width="12.625" style="222" customWidth="1"/>
    <col min="8452" max="8452" width="14.625" style="222" customWidth="1"/>
    <col min="8453" max="8453" width="16.625" style="222" customWidth="1"/>
    <col min="8454" max="8454" width="11.5" style="222" customWidth="1"/>
    <col min="8455" max="8455" width="9" style="222" hidden="1" customWidth="1"/>
    <col min="8456" max="8704" width="9" style="222"/>
    <col min="8705" max="8705" width="46.75" style="222" customWidth="1"/>
    <col min="8706" max="8706" width="16.625" style="222" customWidth="1"/>
    <col min="8707" max="8707" width="12.625" style="222" customWidth="1"/>
    <col min="8708" max="8708" width="14.625" style="222" customWidth="1"/>
    <col min="8709" max="8709" width="16.625" style="222" customWidth="1"/>
    <col min="8710" max="8710" width="11.5" style="222" customWidth="1"/>
    <col min="8711" max="8711" width="9" style="222" hidden="1" customWidth="1"/>
    <col min="8712" max="8960" width="9" style="222"/>
    <col min="8961" max="8961" width="46.75" style="222" customWidth="1"/>
    <col min="8962" max="8962" width="16.625" style="222" customWidth="1"/>
    <col min="8963" max="8963" width="12.625" style="222" customWidth="1"/>
    <col min="8964" max="8964" width="14.625" style="222" customWidth="1"/>
    <col min="8965" max="8965" width="16.625" style="222" customWidth="1"/>
    <col min="8966" max="8966" width="11.5" style="222" customWidth="1"/>
    <col min="8967" max="8967" width="9" style="222" hidden="1" customWidth="1"/>
    <col min="8968" max="9216" width="9" style="222"/>
    <col min="9217" max="9217" width="46.75" style="222" customWidth="1"/>
    <col min="9218" max="9218" width="16.625" style="222" customWidth="1"/>
    <col min="9219" max="9219" width="12.625" style="222" customWidth="1"/>
    <col min="9220" max="9220" width="14.625" style="222" customWidth="1"/>
    <col min="9221" max="9221" width="16.625" style="222" customWidth="1"/>
    <col min="9222" max="9222" width="11.5" style="222" customWidth="1"/>
    <col min="9223" max="9223" width="9" style="222" hidden="1" customWidth="1"/>
    <col min="9224" max="9472" width="9" style="222"/>
    <col min="9473" max="9473" width="46.75" style="222" customWidth="1"/>
    <col min="9474" max="9474" width="16.625" style="222" customWidth="1"/>
    <col min="9475" max="9475" width="12.625" style="222" customWidth="1"/>
    <col min="9476" max="9476" width="14.625" style="222" customWidth="1"/>
    <col min="9477" max="9477" width="16.625" style="222" customWidth="1"/>
    <col min="9478" max="9478" width="11.5" style="222" customWidth="1"/>
    <col min="9479" max="9479" width="9" style="222" hidden="1" customWidth="1"/>
    <col min="9480" max="9728" width="9" style="222"/>
    <col min="9729" max="9729" width="46.75" style="222" customWidth="1"/>
    <col min="9730" max="9730" width="16.625" style="222" customWidth="1"/>
    <col min="9731" max="9731" width="12.625" style="222" customWidth="1"/>
    <col min="9732" max="9732" width="14.625" style="222" customWidth="1"/>
    <col min="9733" max="9733" width="16.625" style="222" customWidth="1"/>
    <col min="9734" max="9734" width="11.5" style="222" customWidth="1"/>
    <col min="9735" max="9735" width="9" style="222" hidden="1" customWidth="1"/>
    <col min="9736" max="9984" width="9" style="222"/>
    <col min="9985" max="9985" width="46.75" style="222" customWidth="1"/>
    <col min="9986" max="9986" width="16.625" style="222" customWidth="1"/>
    <col min="9987" max="9987" width="12.625" style="222" customWidth="1"/>
    <col min="9988" max="9988" width="14.625" style="222" customWidth="1"/>
    <col min="9989" max="9989" width="16.625" style="222" customWidth="1"/>
    <col min="9990" max="9990" width="11.5" style="222" customWidth="1"/>
    <col min="9991" max="9991" width="9" style="222" hidden="1" customWidth="1"/>
    <col min="9992" max="10240" width="9" style="222"/>
    <col min="10241" max="10241" width="46.75" style="222" customWidth="1"/>
    <col min="10242" max="10242" width="16.625" style="222" customWidth="1"/>
    <col min="10243" max="10243" width="12.625" style="222" customWidth="1"/>
    <col min="10244" max="10244" width="14.625" style="222" customWidth="1"/>
    <col min="10245" max="10245" width="16.625" style="222" customWidth="1"/>
    <col min="10246" max="10246" width="11.5" style="222" customWidth="1"/>
    <col min="10247" max="10247" width="9" style="222" hidden="1" customWidth="1"/>
    <col min="10248" max="10496" width="9" style="222"/>
    <col min="10497" max="10497" width="46.75" style="222" customWidth="1"/>
    <col min="10498" max="10498" width="16.625" style="222" customWidth="1"/>
    <col min="10499" max="10499" width="12.625" style="222" customWidth="1"/>
    <col min="10500" max="10500" width="14.625" style="222" customWidth="1"/>
    <col min="10501" max="10501" width="16.625" style="222" customWidth="1"/>
    <col min="10502" max="10502" width="11.5" style="222" customWidth="1"/>
    <col min="10503" max="10503" width="9" style="222" hidden="1" customWidth="1"/>
    <col min="10504" max="10752" width="9" style="222"/>
    <col min="10753" max="10753" width="46.75" style="222" customWidth="1"/>
    <col min="10754" max="10754" width="16.625" style="222" customWidth="1"/>
    <col min="10755" max="10755" width="12.625" style="222" customWidth="1"/>
    <col min="10756" max="10756" width="14.625" style="222" customWidth="1"/>
    <col min="10757" max="10757" width="16.625" style="222" customWidth="1"/>
    <col min="10758" max="10758" width="11.5" style="222" customWidth="1"/>
    <col min="10759" max="10759" width="9" style="222" hidden="1" customWidth="1"/>
    <col min="10760" max="11008" width="9" style="222"/>
    <col min="11009" max="11009" width="46.75" style="222" customWidth="1"/>
    <col min="11010" max="11010" width="16.625" style="222" customWidth="1"/>
    <col min="11011" max="11011" width="12.625" style="222" customWidth="1"/>
    <col min="11012" max="11012" width="14.625" style="222" customWidth="1"/>
    <col min="11013" max="11013" width="16.625" style="222" customWidth="1"/>
    <col min="11014" max="11014" width="11.5" style="222" customWidth="1"/>
    <col min="11015" max="11015" width="9" style="222" hidden="1" customWidth="1"/>
    <col min="11016" max="11264" width="9" style="222"/>
    <col min="11265" max="11265" width="46.75" style="222" customWidth="1"/>
    <col min="11266" max="11266" width="16.625" style="222" customWidth="1"/>
    <col min="11267" max="11267" width="12.625" style="222" customWidth="1"/>
    <col min="11268" max="11268" width="14.625" style="222" customWidth="1"/>
    <col min="11269" max="11269" width="16.625" style="222" customWidth="1"/>
    <col min="11270" max="11270" width="11.5" style="222" customWidth="1"/>
    <col min="11271" max="11271" width="9" style="222" hidden="1" customWidth="1"/>
    <col min="11272" max="11520" width="9" style="222"/>
    <col min="11521" max="11521" width="46.75" style="222" customWidth="1"/>
    <col min="11522" max="11522" width="16.625" style="222" customWidth="1"/>
    <col min="11523" max="11523" width="12.625" style="222" customWidth="1"/>
    <col min="11524" max="11524" width="14.625" style="222" customWidth="1"/>
    <col min="11525" max="11525" width="16.625" style="222" customWidth="1"/>
    <col min="11526" max="11526" width="11.5" style="222" customWidth="1"/>
    <col min="11527" max="11527" width="9" style="222" hidden="1" customWidth="1"/>
    <col min="11528" max="11776" width="9" style="222"/>
    <col min="11777" max="11777" width="46.75" style="222" customWidth="1"/>
    <col min="11778" max="11778" width="16.625" style="222" customWidth="1"/>
    <col min="11779" max="11779" width="12.625" style="222" customWidth="1"/>
    <col min="11780" max="11780" width="14.625" style="222" customWidth="1"/>
    <col min="11781" max="11781" width="16.625" style="222" customWidth="1"/>
    <col min="11782" max="11782" width="11.5" style="222" customWidth="1"/>
    <col min="11783" max="11783" width="9" style="222" hidden="1" customWidth="1"/>
    <col min="11784" max="12032" width="9" style="222"/>
    <col min="12033" max="12033" width="46.75" style="222" customWidth="1"/>
    <col min="12034" max="12034" width="16.625" style="222" customWidth="1"/>
    <col min="12035" max="12035" width="12.625" style="222" customWidth="1"/>
    <col min="12036" max="12036" width="14.625" style="222" customWidth="1"/>
    <col min="12037" max="12037" width="16.625" style="222" customWidth="1"/>
    <col min="12038" max="12038" width="11.5" style="222" customWidth="1"/>
    <col min="12039" max="12039" width="9" style="222" hidden="1" customWidth="1"/>
    <col min="12040" max="12288" width="9" style="222"/>
    <col min="12289" max="12289" width="46.75" style="222" customWidth="1"/>
    <col min="12290" max="12290" width="16.625" style="222" customWidth="1"/>
    <col min="12291" max="12291" width="12.625" style="222" customWidth="1"/>
    <col min="12292" max="12292" width="14.625" style="222" customWidth="1"/>
    <col min="12293" max="12293" width="16.625" style="222" customWidth="1"/>
    <col min="12294" max="12294" width="11.5" style="222" customWidth="1"/>
    <col min="12295" max="12295" width="9" style="222" hidden="1" customWidth="1"/>
    <col min="12296" max="12544" width="9" style="222"/>
    <col min="12545" max="12545" width="46.75" style="222" customWidth="1"/>
    <col min="12546" max="12546" width="16.625" style="222" customWidth="1"/>
    <col min="12547" max="12547" width="12.625" style="222" customWidth="1"/>
    <col min="12548" max="12548" width="14.625" style="222" customWidth="1"/>
    <col min="12549" max="12549" width="16.625" style="222" customWidth="1"/>
    <col min="12550" max="12550" width="11.5" style="222" customWidth="1"/>
    <col min="12551" max="12551" width="9" style="222" hidden="1" customWidth="1"/>
    <col min="12552" max="12800" width="9" style="222"/>
    <col min="12801" max="12801" width="46.75" style="222" customWidth="1"/>
    <col min="12802" max="12802" width="16.625" style="222" customWidth="1"/>
    <col min="12803" max="12803" width="12.625" style="222" customWidth="1"/>
    <col min="12804" max="12804" width="14.625" style="222" customWidth="1"/>
    <col min="12805" max="12805" width="16.625" style="222" customWidth="1"/>
    <col min="12806" max="12806" width="11.5" style="222" customWidth="1"/>
    <col min="12807" max="12807" width="9" style="222" hidden="1" customWidth="1"/>
    <col min="12808" max="13056" width="9" style="222"/>
    <col min="13057" max="13057" width="46.75" style="222" customWidth="1"/>
    <col min="13058" max="13058" width="16.625" style="222" customWidth="1"/>
    <col min="13059" max="13059" width="12.625" style="222" customWidth="1"/>
    <col min="13060" max="13060" width="14.625" style="222" customWidth="1"/>
    <col min="13061" max="13061" width="16.625" style="222" customWidth="1"/>
    <col min="13062" max="13062" width="11.5" style="222" customWidth="1"/>
    <col min="13063" max="13063" width="9" style="222" hidden="1" customWidth="1"/>
    <col min="13064" max="13312" width="9" style="222"/>
    <col min="13313" max="13313" width="46.75" style="222" customWidth="1"/>
    <col min="13314" max="13314" width="16.625" style="222" customWidth="1"/>
    <col min="13315" max="13315" width="12.625" style="222" customWidth="1"/>
    <col min="13316" max="13316" width="14.625" style="222" customWidth="1"/>
    <col min="13317" max="13317" width="16.625" style="222" customWidth="1"/>
    <col min="13318" max="13318" width="11.5" style="222" customWidth="1"/>
    <col min="13319" max="13319" width="9" style="222" hidden="1" customWidth="1"/>
    <col min="13320" max="13568" width="9" style="222"/>
    <col min="13569" max="13569" width="46.75" style="222" customWidth="1"/>
    <col min="13570" max="13570" width="16.625" style="222" customWidth="1"/>
    <col min="13571" max="13571" width="12.625" style="222" customWidth="1"/>
    <col min="13572" max="13572" width="14.625" style="222" customWidth="1"/>
    <col min="13573" max="13573" width="16.625" style="222" customWidth="1"/>
    <col min="13574" max="13574" width="11.5" style="222" customWidth="1"/>
    <col min="13575" max="13575" width="9" style="222" hidden="1" customWidth="1"/>
    <col min="13576" max="13824" width="9" style="222"/>
    <col min="13825" max="13825" width="46.75" style="222" customWidth="1"/>
    <col min="13826" max="13826" width="16.625" style="222" customWidth="1"/>
    <col min="13827" max="13827" width="12.625" style="222" customWidth="1"/>
    <col min="13828" max="13828" width="14.625" style="222" customWidth="1"/>
    <col min="13829" max="13829" width="16.625" style="222" customWidth="1"/>
    <col min="13830" max="13830" width="11.5" style="222" customWidth="1"/>
    <col min="13831" max="13831" width="9" style="222" hidden="1" customWidth="1"/>
    <col min="13832" max="14080" width="9" style="222"/>
    <col min="14081" max="14081" width="46.75" style="222" customWidth="1"/>
    <col min="14082" max="14082" width="16.625" style="222" customWidth="1"/>
    <col min="14083" max="14083" width="12.625" style="222" customWidth="1"/>
    <col min="14084" max="14084" width="14.625" style="222" customWidth="1"/>
    <col min="14085" max="14085" width="16.625" style="222" customWidth="1"/>
    <col min="14086" max="14086" width="11.5" style="222" customWidth="1"/>
    <col min="14087" max="14087" width="9" style="222" hidden="1" customWidth="1"/>
    <col min="14088" max="14336" width="9" style="222"/>
    <col min="14337" max="14337" width="46.75" style="222" customWidth="1"/>
    <col min="14338" max="14338" width="16.625" style="222" customWidth="1"/>
    <col min="14339" max="14339" width="12.625" style="222" customWidth="1"/>
    <col min="14340" max="14340" width="14.625" style="222" customWidth="1"/>
    <col min="14341" max="14341" width="16.625" style="222" customWidth="1"/>
    <col min="14342" max="14342" width="11.5" style="222" customWidth="1"/>
    <col min="14343" max="14343" width="9" style="222" hidden="1" customWidth="1"/>
    <col min="14344" max="14592" width="9" style="222"/>
    <col min="14593" max="14593" width="46.75" style="222" customWidth="1"/>
    <col min="14594" max="14594" width="16.625" style="222" customWidth="1"/>
    <col min="14595" max="14595" width="12.625" style="222" customWidth="1"/>
    <col min="14596" max="14596" width="14.625" style="222" customWidth="1"/>
    <col min="14597" max="14597" width="16.625" style="222" customWidth="1"/>
    <col min="14598" max="14598" width="11.5" style="222" customWidth="1"/>
    <col min="14599" max="14599" width="9" style="222" hidden="1" customWidth="1"/>
    <col min="14600" max="14848" width="9" style="222"/>
    <col min="14849" max="14849" width="46.75" style="222" customWidth="1"/>
    <col min="14850" max="14850" width="16.625" style="222" customWidth="1"/>
    <col min="14851" max="14851" width="12.625" style="222" customWidth="1"/>
    <col min="14852" max="14852" width="14.625" style="222" customWidth="1"/>
    <col min="14853" max="14853" width="16.625" style="222" customWidth="1"/>
    <col min="14854" max="14854" width="11.5" style="222" customWidth="1"/>
    <col min="14855" max="14855" width="9" style="222" hidden="1" customWidth="1"/>
    <col min="14856" max="15104" width="9" style="222"/>
    <col min="15105" max="15105" width="46.75" style="222" customWidth="1"/>
    <col min="15106" max="15106" width="16.625" style="222" customWidth="1"/>
    <col min="15107" max="15107" width="12.625" style="222" customWidth="1"/>
    <col min="15108" max="15108" width="14.625" style="222" customWidth="1"/>
    <col min="15109" max="15109" width="16.625" style="222" customWidth="1"/>
    <col min="15110" max="15110" width="11.5" style="222" customWidth="1"/>
    <col min="15111" max="15111" width="9" style="222" hidden="1" customWidth="1"/>
    <col min="15112" max="15360" width="9" style="222"/>
    <col min="15361" max="15361" width="46.75" style="222" customWidth="1"/>
    <col min="15362" max="15362" width="16.625" style="222" customWidth="1"/>
    <col min="15363" max="15363" width="12.625" style="222" customWidth="1"/>
    <col min="15364" max="15364" width="14.625" style="222" customWidth="1"/>
    <col min="15365" max="15365" width="16.625" style="222" customWidth="1"/>
    <col min="15366" max="15366" width="11.5" style="222" customWidth="1"/>
    <col min="15367" max="15367" width="9" style="222" hidden="1" customWidth="1"/>
    <col min="15368" max="15616" width="9" style="222"/>
    <col min="15617" max="15617" width="46.75" style="222" customWidth="1"/>
    <col min="15618" max="15618" width="16.625" style="222" customWidth="1"/>
    <col min="15619" max="15619" width="12.625" style="222" customWidth="1"/>
    <col min="15620" max="15620" width="14.625" style="222" customWidth="1"/>
    <col min="15621" max="15621" width="16.625" style="222" customWidth="1"/>
    <col min="15622" max="15622" width="11.5" style="222" customWidth="1"/>
    <col min="15623" max="15623" width="9" style="222" hidden="1" customWidth="1"/>
    <col min="15624" max="15872" width="9" style="222"/>
    <col min="15873" max="15873" width="46.75" style="222" customWidth="1"/>
    <col min="15874" max="15874" width="16.625" style="222" customWidth="1"/>
    <col min="15875" max="15875" width="12.625" style="222" customWidth="1"/>
    <col min="15876" max="15876" width="14.625" style="222" customWidth="1"/>
    <col min="15877" max="15877" width="16.625" style="222" customWidth="1"/>
    <col min="15878" max="15878" width="11.5" style="222" customWidth="1"/>
    <col min="15879" max="15879" width="9" style="222" hidden="1" customWidth="1"/>
    <col min="15880" max="16128" width="9" style="222"/>
    <col min="16129" max="16129" width="46.75" style="222" customWidth="1"/>
    <col min="16130" max="16130" width="16.625" style="222" customWidth="1"/>
    <col min="16131" max="16131" width="12.625" style="222" customWidth="1"/>
    <col min="16132" max="16132" width="14.625" style="222" customWidth="1"/>
    <col min="16133" max="16133" width="16.625" style="222" customWidth="1"/>
    <col min="16134" max="16134" width="11.5" style="222" customWidth="1"/>
    <col min="16135" max="16135" width="9" style="222" hidden="1" customWidth="1"/>
    <col min="16136" max="16384" width="9" style="222"/>
  </cols>
  <sheetData>
    <row r="1" s="243" customFormat="1" ht="28.5" spans="1:7">
      <c r="A1" s="246" t="s">
        <v>104</v>
      </c>
      <c r="B1" s="246"/>
      <c r="C1" s="246"/>
      <c r="D1" s="246"/>
      <c r="E1" s="246"/>
      <c r="F1" s="246"/>
      <c r="G1" s="247"/>
    </row>
    <row r="2" s="244" customFormat="1" ht="15" customHeight="1" spans="1:7">
      <c r="A2" s="197" t="s">
        <v>105</v>
      </c>
      <c r="B2" s="197"/>
      <c r="C2" s="197"/>
      <c r="D2" s="197"/>
      <c r="E2" s="248"/>
      <c r="F2" s="249" t="s">
        <v>2</v>
      </c>
      <c r="G2" s="250"/>
    </row>
    <row r="3" ht="25.5" customHeight="1" spans="1:7">
      <c r="A3" s="202" t="s">
        <v>106</v>
      </c>
      <c r="B3" s="202" t="s">
        <v>107</v>
      </c>
      <c r="C3" s="202" t="s">
        <v>108</v>
      </c>
      <c r="D3" s="202" t="s">
        <v>59</v>
      </c>
      <c r="E3" s="202" t="s">
        <v>109</v>
      </c>
      <c r="F3" s="251" t="s">
        <v>110</v>
      </c>
      <c r="G3" s="252" t="s">
        <v>111</v>
      </c>
    </row>
    <row r="4" s="245" customFormat="1" ht="16.5" customHeight="1" spans="1:7">
      <c r="A4" s="253" t="s">
        <v>62</v>
      </c>
      <c r="B4" s="254">
        <f>B5+B10+B13+B19+B24+B28+B33+B35+B39+B40+B44+B49+B52+B53+B56+B61+B62+B65+B67+B69+B71+B76+B80+B85+B89+B92+B93+B95</f>
        <v>27725</v>
      </c>
      <c r="C4" s="254">
        <f>C5+C10+C13+C19+C24+C28+C33+C35+C39+C40+C44+C49+C52+C53+C56+C61+C62+C65+C67+C69+C71+C76+C80+C85+C89+C92+C93+C95</f>
        <v>27606</v>
      </c>
      <c r="D4" s="37">
        <f t="shared" ref="D4:D38" si="0">C4/B4</f>
        <v>0.99570784490532</v>
      </c>
      <c r="E4" s="37">
        <f>(C4-G4)/G4</f>
        <v>-0.0106085585262705</v>
      </c>
      <c r="F4" s="254"/>
      <c r="G4" s="255">
        <f>G5+G10+G13+G19+G24+G28+G33+G35+G39+G40+G44+G49+G52+G53+G56+G61+G62+G65+G67+G69+G71+G76+G80+G85+G89+G92+G93+G95</f>
        <v>27902</v>
      </c>
    </row>
    <row r="5" s="245" customFormat="1" ht="16.5" customHeight="1" spans="1:7">
      <c r="A5" s="256" t="s">
        <v>112</v>
      </c>
      <c r="B5" s="254">
        <f>SUM(B6:B7)</f>
        <v>479</v>
      </c>
      <c r="C5" s="254">
        <f>SUM(C6:C7)</f>
        <v>479</v>
      </c>
      <c r="D5" s="37">
        <f t="shared" si="0"/>
        <v>1</v>
      </c>
      <c r="E5" s="37">
        <f t="shared" ref="E5:E69" si="1">(C5-G5)/G5</f>
        <v>0.157004830917874</v>
      </c>
      <c r="F5" s="254"/>
      <c r="G5" s="255">
        <f>SUM(G6:G7)</f>
        <v>414</v>
      </c>
    </row>
    <row r="6" s="245" customFormat="1" ht="16.5" customHeight="1" spans="1:7">
      <c r="A6" s="216" t="s">
        <v>113</v>
      </c>
      <c r="B6" s="254">
        <v>435</v>
      </c>
      <c r="C6" s="254">
        <v>435</v>
      </c>
      <c r="D6" s="37">
        <f t="shared" si="0"/>
        <v>1</v>
      </c>
      <c r="E6" s="37">
        <f t="shared" si="1"/>
        <v>0.228813559322034</v>
      </c>
      <c r="F6" s="254"/>
      <c r="G6" s="255">
        <v>354</v>
      </c>
    </row>
    <row r="7" s="245" customFormat="1" ht="16.5" customHeight="1" spans="1:7">
      <c r="A7" s="216" t="s">
        <v>114</v>
      </c>
      <c r="B7" s="254">
        <v>44</v>
      </c>
      <c r="C7" s="254">
        <v>44</v>
      </c>
      <c r="D7" s="37">
        <f t="shared" si="0"/>
        <v>1</v>
      </c>
      <c r="E7" s="37">
        <f t="shared" si="1"/>
        <v>-0.266666666666667</v>
      </c>
      <c r="F7" s="254"/>
      <c r="G7" s="255">
        <v>60</v>
      </c>
    </row>
    <row r="8" s="245" customFormat="1" ht="16.5" customHeight="1" spans="1:7">
      <c r="A8" s="216" t="s">
        <v>115</v>
      </c>
      <c r="B8" s="254"/>
      <c r="C8" s="254"/>
      <c r="D8" s="37"/>
      <c r="E8" s="37"/>
      <c r="F8" s="254"/>
      <c r="G8" s="255">
        <v>7</v>
      </c>
    </row>
    <row r="9" s="245" customFormat="1" ht="16.5" customHeight="1" spans="1:7">
      <c r="A9" s="216" t="s">
        <v>116</v>
      </c>
      <c r="B9" s="254"/>
      <c r="C9" s="254"/>
      <c r="D9" s="37"/>
      <c r="E9" s="37"/>
      <c r="F9" s="254"/>
      <c r="G9" s="255">
        <v>-7</v>
      </c>
    </row>
    <row r="10" s="245" customFormat="1" ht="16.5" customHeight="1" spans="1:7">
      <c r="A10" s="256" t="s">
        <v>117</v>
      </c>
      <c r="B10" s="254">
        <f>SUM(B11:B12)</f>
        <v>352</v>
      </c>
      <c r="C10" s="254">
        <f>SUM(C11:C12)</f>
        <v>352</v>
      </c>
      <c r="D10" s="37">
        <f t="shared" si="0"/>
        <v>1</v>
      </c>
      <c r="E10" s="37">
        <f t="shared" si="1"/>
        <v>-0.183294663573086</v>
      </c>
      <c r="F10" s="254"/>
      <c r="G10" s="255">
        <f>SUM(G11:G12)</f>
        <v>431</v>
      </c>
    </row>
    <row r="11" s="245" customFormat="1" ht="16.5" customHeight="1" spans="1:7">
      <c r="A11" s="216" t="s">
        <v>118</v>
      </c>
      <c r="B11" s="254">
        <v>291</v>
      </c>
      <c r="C11" s="254">
        <v>291</v>
      </c>
      <c r="D11" s="37">
        <f t="shared" si="0"/>
        <v>1</v>
      </c>
      <c r="E11" s="37">
        <f t="shared" si="1"/>
        <v>-0.191666666666667</v>
      </c>
      <c r="F11" s="254"/>
      <c r="G11" s="255">
        <v>360</v>
      </c>
    </row>
    <row r="12" s="245" customFormat="1" ht="16.5" customHeight="1" spans="1:7">
      <c r="A12" s="216" t="s">
        <v>119</v>
      </c>
      <c r="B12" s="254">
        <v>61</v>
      </c>
      <c r="C12" s="254">
        <v>61</v>
      </c>
      <c r="D12" s="37">
        <f t="shared" si="0"/>
        <v>1</v>
      </c>
      <c r="E12" s="37">
        <f t="shared" si="1"/>
        <v>-0.140845070422535</v>
      </c>
      <c r="F12" s="254"/>
      <c r="G12" s="255">
        <v>71</v>
      </c>
    </row>
    <row r="13" s="245" customFormat="1" ht="16.5" customHeight="1" spans="1:7">
      <c r="A13" s="256" t="s">
        <v>120</v>
      </c>
      <c r="B13" s="254">
        <f>SUM(B14:B18)</f>
        <v>16267</v>
      </c>
      <c r="C13" s="254">
        <f>SUM(C14:C18)</f>
        <v>16228</v>
      </c>
      <c r="D13" s="37">
        <f t="shared" si="0"/>
        <v>0.997602508145325</v>
      </c>
      <c r="E13" s="37">
        <f t="shared" si="1"/>
        <v>0.038592</v>
      </c>
      <c r="F13" s="254"/>
      <c r="G13" s="255">
        <f>SUM(G14:G18)</f>
        <v>15625</v>
      </c>
    </row>
    <row r="14" s="245" customFormat="1" ht="16.5" customHeight="1" spans="1:7">
      <c r="A14" s="216" t="s">
        <v>121</v>
      </c>
      <c r="B14" s="254">
        <v>6071</v>
      </c>
      <c r="C14" s="254">
        <v>6071</v>
      </c>
      <c r="D14" s="37">
        <f t="shared" si="0"/>
        <v>1</v>
      </c>
      <c r="E14" s="37">
        <f t="shared" si="1"/>
        <v>0.242529676627098</v>
      </c>
      <c r="F14" s="254"/>
      <c r="G14" s="255">
        <v>4886</v>
      </c>
    </row>
    <row r="15" s="245" customFormat="1" ht="16.5" customHeight="1" spans="1:7">
      <c r="A15" s="216" t="s">
        <v>122</v>
      </c>
      <c r="B15" s="254">
        <v>3489</v>
      </c>
      <c r="C15" s="254">
        <v>3489</v>
      </c>
      <c r="D15" s="37">
        <f t="shared" si="0"/>
        <v>1</v>
      </c>
      <c r="E15" s="37">
        <f t="shared" si="1"/>
        <v>-0.0477620087336245</v>
      </c>
      <c r="F15" s="254"/>
      <c r="G15" s="255">
        <v>3664</v>
      </c>
    </row>
    <row r="16" s="245" customFormat="1" ht="16.5" customHeight="1" spans="1:7">
      <c r="A16" s="216" t="s">
        <v>123</v>
      </c>
      <c r="B16" s="254"/>
      <c r="C16" s="254"/>
      <c r="D16" s="37"/>
      <c r="E16" s="37"/>
      <c r="F16" s="254"/>
      <c r="G16" s="255">
        <v>11</v>
      </c>
    </row>
    <row r="17" s="245" customFormat="1" ht="16.5" customHeight="1" spans="1:7">
      <c r="A17" s="216" t="s">
        <v>124</v>
      </c>
      <c r="B17" s="254">
        <v>6678</v>
      </c>
      <c r="C17" s="254">
        <v>6668</v>
      </c>
      <c r="D17" s="37">
        <f t="shared" si="0"/>
        <v>0.998502545672357</v>
      </c>
      <c r="E17" s="37">
        <f t="shared" si="1"/>
        <v>-0.0560588901472254</v>
      </c>
      <c r="F17" s="254"/>
      <c r="G17" s="255">
        <v>7064</v>
      </c>
    </row>
    <row r="18" s="245" customFormat="1" ht="16.5" customHeight="1" spans="1:7">
      <c r="A18" s="216" t="s">
        <v>125</v>
      </c>
      <c r="B18" s="254">
        <v>29</v>
      </c>
      <c r="C18" s="254"/>
      <c r="D18" s="37">
        <f t="shared" si="0"/>
        <v>0</v>
      </c>
      <c r="E18" s="37"/>
      <c r="F18" s="254"/>
      <c r="G18" s="255"/>
    </row>
    <row r="19" s="245" customFormat="1" ht="16.5" customHeight="1" spans="1:7">
      <c r="A19" s="256" t="s">
        <v>126</v>
      </c>
      <c r="B19" s="254">
        <f>SUM(B20:B23)</f>
        <v>816</v>
      </c>
      <c r="C19" s="254">
        <f>SUM(C20:C23)</f>
        <v>816</v>
      </c>
      <c r="D19" s="37">
        <f t="shared" si="0"/>
        <v>1</v>
      </c>
      <c r="E19" s="37">
        <f t="shared" si="1"/>
        <v>-0.15527950310559</v>
      </c>
      <c r="F19" s="254"/>
      <c r="G19" s="255">
        <f>SUM(G20:G23)</f>
        <v>966</v>
      </c>
    </row>
    <row r="20" s="245" customFormat="1" ht="16.5" customHeight="1" spans="1:7">
      <c r="A20" s="216" t="s">
        <v>127</v>
      </c>
      <c r="B20" s="254">
        <v>187</v>
      </c>
      <c r="C20" s="254">
        <v>187</v>
      </c>
      <c r="D20" s="37">
        <f t="shared" si="0"/>
        <v>1</v>
      </c>
      <c r="E20" s="37">
        <f t="shared" si="1"/>
        <v>-0.204255319148936</v>
      </c>
      <c r="F20" s="254"/>
      <c r="G20" s="255">
        <v>235</v>
      </c>
    </row>
    <row r="21" s="245" customFormat="1" ht="16.5" customHeight="1" spans="1:7">
      <c r="A21" s="216" t="s">
        <v>128</v>
      </c>
      <c r="B21" s="254">
        <v>351</v>
      </c>
      <c r="C21" s="254">
        <v>351</v>
      </c>
      <c r="D21" s="37">
        <f t="shared" si="0"/>
        <v>1</v>
      </c>
      <c r="E21" s="37">
        <f t="shared" si="1"/>
        <v>-0.158273381294964</v>
      </c>
      <c r="F21" s="254"/>
      <c r="G21" s="255">
        <v>417</v>
      </c>
    </row>
    <row r="22" s="245" customFormat="1" ht="16.5" customHeight="1" spans="1:7">
      <c r="A22" s="216" t="s">
        <v>114</v>
      </c>
      <c r="B22" s="254">
        <v>278</v>
      </c>
      <c r="C22" s="254">
        <v>278</v>
      </c>
      <c r="D22" s="37">
        <f t="shared" si="0"/>
        <v>1</v>
      </c>
      <c r="E22" s="37">
        <f t="shared" si="1"/>
        <v>-0.236263736263736</v>
      </c>
      <c r="F22" s="254"/>
      <c r="G22" s="255">
        <v>364</v>
      </c>
    </row>
    <row r="23" s="245" customFormat="1" ht="16.5" customHeight="1" spans="1:7">
      <c r="A23" s="216" t="s">
        <v>129</v>
      </c>
      <c r="B23" s="254"/>
      <c r="C23" s="254"/>
      <c r="D23" s="37"/>
      <c r="E23" s="37">
        <f t="shared" si="1"/>
        <v>-1</v>
      </c>
      <c r="F23" s="254"/>
      <c r="G23" s="255">
        <v>-50</v>
      </c>
    </row>
    <row r="24" s="245" customFormat="1" ht="16.5" customHeight="1" spans="1:7">
      <c r="A24" s="257" t="s">
        <v>130</v>
      </c>
      <c r="B24" s="254">
        <f>SUM(B25:B27)</f>
        <v>875</v>
      </c>
      <c r="C24" s="254">
        <f>SUM(C25:C27)</f>
        <v>875</v>
      </c>
      <c r="D24" s="37">
        <f t="shared" si="0"/>
        <v>1</v>
      </c>
      <c r="E24" s="37">
        <f t="shared" si="1"/>
        <v>0.0479041916167665</v>
      </c>
      <c r="F24" s="254"/>
      <c r="G24" s="255">
        <f>SUM(G25:G27)</f>
        <v>835</v>
      </c>
    </row>
    <row r="25" s="245" customFormat="1" ht="16.5" customHeight="1" spans="1:7">
      <c r="A25" s="216" t="s">
        <v>131</v>
      </c>
      <c r="B25" s="254">
        <v>239</v>
      </c>
      <c r="C25" s="254">
        <v>239</v>
      </c>
      <c r="D25" s="37">
        <f t="shared" si="0"/>
        <v>1</v>
      </c>
      <c r="E25" s="37">
        <f t="shared" si="1"/>
        <v>0.373563218390805</v>
      </c>
      <c r="F25" s="254"/>
      <c r="G25" s="255">
        <v>174</v>
      </c>
    </row>
    <row r="26" s="245" customFormat="1" ht="16.5" customHeight="1" spans="1:7">
      <c r="A26" s="216" t="s">
        <v>132</v>
      </c>
      <c r="B26" s="254">
        <v>20</v>
      </c>
      <c r="C26" s="254">
        <v>20</v>
      </c>
      <c r="D26" s="37">
        <f t="shared" si="0"/>
        <v>1</v>
      </c>
      <c r="E26" s="37"/>
      <c r="F26" s="254"/>
      <c r="G26" s="255"/>
    </row>
    <row r="27" s="245" customFormat="1" ht="16.5" customHeight="1" spans="1:7">
      <c r="A27" s="216" t="s">
        <v>114</v>
      </c>
      <c r="B27" s="254">
        <v>616</v>
      </c>
      <c r="C27" s="254">
        <v>616</v>
      </c>
      <c r="D27" s="37">
        <f t="shared" si="0"/>
        <v>1</v>
      </c>
      <c r="E27" s="37">
        <f t="shared" si="1"/>
        <v>-0.0680786686838124</v>
      </c>
      <c r="F27" s="254"/>
      <c r="G27" s="255">
        <v>661</v>
      </c>
    </row>
    <row r="28" s="245" customFormat="1" ht="16.5" customHeight="1" spans="1:7">
      <c r="A28" s="256" t="s">
        <v>133</v>
      </c>
      <c r="B28" s="254">
        <f>SUM(B29:B32)</f>
        <v>1157</v>
      </c>
      <c r="C28" s="254">
        <f>SUM(C29:C32)</f>
        <v>1157</v>
      </c>
      <c r="D28" s="37">
        <f t="shared" si="0"/>
        <v>1</v>
      </c>
      <c r="E28" s="37">
        <f t="shared" si="1"/>
        <v>-0.0706827309236948</v>
      </c>
      <c r="F28" s="254"/>
      <c r="G28" s="255">
        <f>SUM(G29:G32)</f>
        <v>1245</v>
      </c>
    </row>
    <row r="29" s="245" customFormat="1" ht="16.5" customHeight="1" spans="1:7">
      <c r="A29" s="216" t="s">
        <v>134</v>
      </c>
      <c r="B29" s="254">
        <v>386</v>
      </c>
      <c r="C29" s="254">
        <v>386</v>
      </c>
      <c r="D29" s="37">
        <f t="shared" si="0"/>
        <v>1</v>
      </c>
      <c r="E29" s="37">
        <f t="shared" si="1"/>
        <v>-0.0178117048346056</v>
      </c>
      <c r="F29" s="254"/>
      <c r="G29" s="255">
        <v>393</v>
      </c>
    </row>
    <row r="30" s="245" customFormat="1" ht="16.5" customHeight="1" spans="1:7">
      <c r="A30" s="216" t="s">
        <v>135</v>
      </c>
      <c r="B30" s="254">
        <v>2</v>
      </c>
      <c r="C30" s="254">
        <v>2</v>
      </c>
      <c r="D30" s="37">
        <f t="shared" si="0"/>
        <v>1</v>
      </c>
      <c r="E30" s="37"/>
      <c r="F30" s="254"/>
      <c r="G30" s="255"/>
    </row>
    <row r="31" s="245" customFormat="1" ht="16.5" customHeight="1" spans="1:7">
      <c r="A31" s="216" t="s">
        <v>114</v>
      </c>
      <c r="B31" s="254">
        <v>770</v>
      </c>
      <c r="C31" s="254">
        <v>770</v>
      </c>
      <c r="D31" s="37">
        <f t="shared" si="0"/>
        <v>1</v>
      </c>
      <c r="E31" s="37">
        <f t="shared" si="1"/>
        <v>-0.106728538283063</v>
      </c>
      <c r="F31" s="254"/>
      <c r="G31" s="255">
        <v>862</v>
      </c>
    </row>
    <row r="32" s="245" customFormat="1" ht="16.5" customHeight="1" spans="1:7">
      <c r="A32" s="216" t="s">
        <v>136</v>
      </c>
      <c r="B32" s="254">
        <v>-1</v>
      </c>
      <c r="C32" s="254">
        <v>-1</v>
      </c>
      <c r="D32" s="37">
        <f t="shared" si="0"/>
        <v>1</v>
      </c>
      <c r="E32" s="37">
        <f t="shared" si="1"/>
        <v>-0.9</v>
      </c>
      <c r="F32" s="254"/>
      <c r="G32" s="255">
        <v>-10</v>
      </c>
    </row>
    <row r="33" s="245" customFormat="1" ht="16.5" customHeight="1" spans="1:7">
      <c r="A33" s="256" t="s">
        <v>137</v>
      </c>
      <c r="B33" s="254">
        <f>SUM(B34)</f>
        <v>5</v>
      </c>
      <c r="C33" s="254">
        <f>SUM(C34)</f>
        <v>5</v>
      </c>
      <c r="D33" s="37">
        <f t="shared" si="0"/>
        <v>1</v>
      </c>
      <c r="E33" s="37">
        <f t="shared" si="1"/>
        <v>-0.991666666666667</v>
      </c>
      <c r="F33" s="254"/>
      <c r="G33" s="255">
        <f>SUM(G34)</f>
        <v>600</v>
      </c>
    </row>
    <row r="34" s="245" customFormat="1" ht="16.5" customHeight="1" spans="1:7">
      <c r="A34" s="216" t="s">
        <v>138</v>
      </c>
      <c r="B34" s="254">
        <v>5</v>
      </c>
      <c r="C34" s="254">
        <v>5</v>
      </c>
      <c r="D34" s="37">
        <f t="shared" si="0"/>
        <v>1</v>
      </c>
      <c r="E34" s="37">
        <f t="shared" si="1"/>
        <v>-0.991666666666667</v>
      </c>
      <c r="F34" s="254"/>
      <c r="G34" s="255">
        <v>600</v>
      </c>
    </row>
    <row r="35" s="245" customFormat="1" ht="16.5" customHeight="1" spans="1:7">
      <c r="A35" s="257" t="s">
        <v>139</v>
      </c>
      <c r="B35" s="254">
        <f>SUM(B36:B38)</f>
        <v>347</v>
      </c>
      <c r="C35" s="254">
        <f>SUM(C36:C38)</f>
        <v>347</v>
      </c>
      <c r="D35" s="37">
        <f t="shared" si="0"/>
        <v>1</v>
      </c>
      <c r="E35" s="37">
        <f t="shared" si="1"/>
        <v>0.101587301587302</v>
      </c>
      <c r="F35" s="254"/>
      <c r="G35" s="255">
        <f>SUM(G36:G38)</f>
        <v>315</v>
      </c>
    </row>
    <row r="36" s="245" customFormat="1" ht="16.5" customHeight="1" spans="1:7">
      <c r="A36" s="216" t="s">
        <v>140</v>
      </c>
      <c r="B36" s="254">
        <v>168</v>
      </c>
      <c r="C36" s="254">
        <v>168</v>
      </c>
      <c r="D36" s="37">
        <f t="shared" si="0"/>
        <v>1</v>
      </c>
      <c r="E36" s="37">
        <f t="shared" si="1"/>
        <v>0.272727272727273</v>
      </c>
      <c r="F36" s="254"/>
      <c r="G36" s="255">
        <v>132</v>
      </c>
    </row>
    <row r="37" s="245" customFormat="1" ht="16.5" customHeight="1" spans="1:7">
      <c r="A37" s="216" t="s">
        <v>141</v>
      </c>
      <c r="B37" s="254">
        <v>11</v>
      </c>
      <c r="C37" s="254">
        <v>11</v>
      </c>
      <c r="D37" s="37">
        <f t="shared" si="0"/>
        <v>1</v>
      </c>
      <c r="E37" s="37">
        <f t="shared" si="1"/>
        <v>10</v>
      </c>
      <c r="F37" s="254"/>
      <c r="G37" s="255">
        <v>1</v>
      </c>
    </row>
    <row r="38" s="245" customFormat="1" ht="16.5" customHeight="1" spans="1:7">
      <c r="A38" s="216" t="s">
        <v>142</v>
      </c>
      <c r="B38" s="254">
        <v>168</v>
      </c>
      <c r="C38" s="254">
        <v>168</v>
      </c>
      <c r="D38" s="37">
        <f t="shared" si="0"/>
        <v>1</v>
      </c>
      <c r="E38" s="37">
        <f t="shared" si="1"/>
        <v>-0.0769230769230769</v>
      </c>
      <c r="F38" s="254"/>
      <c r="G38" s="255">
        <v>182</v>
      </c>
    </row>
    <row r="39" s="245" customFormat="1" ht="16.5" customHeight="1" spans="1:7">
      <c r="A39" s="256" t="s">
        <v>143</v>
      </c>
      <c r="B39" s="254"/>
      <c r="C39" s="254"/>
      <c r="D39" s="37"/>
      <c r="E39" s="37"/>
      <c r="F39" s="254"/>
      <c r="G39" s="255"/>
    </row>
    <row r="40" s="245" customFormat="1" ht="16.5" customHeight="1" spans="1:7">
      <c r="A40" s="257" t="s">
        <v>144</v>
      </c>
      <c r="B40" s="254">
        <f>SUM(B41:B43)</f>
        <v>56</v>
      </c>
      <c r="C40" s="254">
        <f>SUM(C41:C43)</f>
        <v>56</v>
      </c>
      <c r="D40" s="37">
        <f>C40/B40</f>
        <v>1</v>
      </c>
      <c r="E40" s="37">
        <f t="shared" si="1"/>
        <v>7</v>
      </c>
      <c r="F40" s="254"/>
      <c r="G40" s="255">
        <f>SUM(G41:G43)</f>
        <v>7</v>
      </c>
    </row>
    <row r="41" s="245" customFormat="1" ht="16.5" customHeight="1" spans="1:7">
      <c r="A41" s="216" t="s">
        <v>145</v>
      </c>
      <c r="B41" s="254">
        <v>-4</v>
      </c>
      <c r="C41" s="254">
        <v>-4</v>
      </c>
      <c r="D41" s="37">
        <f>C41/B41</f>
        <v>1</v>
      </c>
      <c r="E41" s="37">
        <f t="shared" si="1"/>
        <v>-0.2</v>
      </c>
      <c r="F41" s="254"/>
      <c r="G41" s="255">
        <v>-5</v>
      </c>
    </row>
    <row r="42" s="245" customFormat="1" ht="16.5" customHeight="1" spans="1:7">
      <c r="A42" s="216" t="s">
        <v>146</v>
      </c>
      <c r="B42" s="254">
        <v>2</v>
      </c>
      <c r="C42" s="254">
        <v>2</v>
      </c>
      <c r="D42" s="37">
        <f>C42/B42</f>
        <v>1</v>
      </c>
      <c r="E42" s="37"/>
      <c r="F42" s="254"/>
      <c r="G42" s="258"/>
    </row>
    <row r="43" s="245" customFormat="1" ht="16.5" customHeight="1" spans="1:7">
      <c r="A43" s="216" t="s">
        <v>114</v>
      </c>
      <c r="B43" s="254">
        <v>58</v>
      </c>
      <c r="C43" s="254">
        <v>58</v>
      </c>
      <c r="D43" s="37">
        <f t="shared" ref="D43:D51" si="2">C43/B43</f>
        <v>1</v>
      </c>
      <c r="E43" s="37">
        <f t="shared" si="1"/>
        <v>3.83333333333333</v>
      </c>
      <c r="F43" s="254"/>
      <c r="G43" s="255">
        <v>12</v>
      </c>
    </row>
    <row r="44" s="245" customFormat="1" ht="16.5" customHeight="1" spans="1:7">
      <c r="A44" s="259" t="s">
        <v>147</v>
      </c>
      <c r="B44" s="254">
        <f>SUM(B45:B48)</f>
        <v>1011</v>
      </c>
      <c r="C44" s="254">
        <f>SUM(C45:C48)</f>
        <v>1011</v>
      </c>
      <c r="D44" s="37">
        <f t="shared" si="2"/>
        <v>1</v>
      </c>
      <c r="E44" s="37">
        <f t="shared" si="1"/>
        <v>0.091792656587473</v>
      </c>
      <c r="F44" s="254"/>
      <c r="G44" s="255">
        <f>SUM(G45:G48)</f>
        <v>926</v>
      </c>
    </row>
    <row r="45" s="245" customFormat="1" ht="16.5" customHeight="1" spans="1:7">
      <c r="A45" s="216" t="s">
        <v>148</v>
      </c>
      <c r="B45" s="254">
        <v>581</v>
      </c>
      <c r="C45" s="254">
        <v>581</v>
      </c>
      <c r="D45" s="37">
        <f t="shared" si="2"/>
        <v>1</v>
      </c>
      <c r="E45" s="37">
        <f t="shared" si="1"/>
        <v>0.00868055555555556</v>
      </c>
      <c r="F45" s="254"/>
      <c r="G45" s="255">
        <v>576</v>
      </c>
    </row>
    <row r="46" s="245" customFormat="1" ht="16.5" customHeight="1" spans="1:7">
      <c r="A46" s="216" t="s">
        <v>149</v>
      </c>
      <c r="B46" s="254">
        <v>149</v>
      </c>
      <c r="C46" s="254">
        <v>149</v>
      </c>
      <c r="D46" s="37">
        <f t="shared" si="2"/>
        <v>1</v>
      </c>
      <c r="E46" s="37"/>
      <c r="F46" s="254"/>
      <c r="G46" s="255">
        <v>137</v>
      </c>
    </row>
    <row r="47" s="245" customFormat="1" ht="16.5" customHeight="1" spans="1:7">
      <c r="A47" s="216" t="s">
        <v>119</v>
      </c>
      <c r="B47" s="254">
        <v>265</v>
      </c>
      <c r="C47" s="254">
        <v>265</v>
      </c>
      <c r="D47" s="37">
        <f t="shared" si="2"/>
        <v>1</v>
      </c>
      <c r="E47" s="37">
        <f t="shared" si="1"/>
        <v>0.373056994818653</v>
      </c>
      <c r="F47" s="254"/>
      <c r="G47" s="255">
        <v>193</v>
      </c>
    </row>
    <row r="48" s="245" customFormat="1" ht="16.5" customHeight="1" spans="1:7">
      <c r="A48" s="216" t="s">
        <v>150</v>
      </c>
      <c r="B48" s="254">
        <v>16</v>
      </c>
      <c r="C48" s="254">
        <v>16</v>
      </c>
      <c r="D48" s="37">
        <f t="shared" si="2"/>
        <v>1</v>
      </c>
      <c r="E48" s="37"/>
      <c r="F48" s="254"/>
      <c r="G48" s="255">
        <v>20</v>
      </c>
    </row>
    <row r="49" s="245" customFormat="1" ht="16.5" customHeight="1" spans="1:7">
      <c r="A49" s="259" t="s">
        <v>151</v>
      </c>
      <c r="B49" s="254">
        <f>SUM(B50:B51)</f>
        <v>153</v>
      </c>
      <c r="C49" s="254">
        <f>SUM(C50:C51)</f>
        <v>153</v>
      </c>
      <c r="D49" s="37">
        <f t="shared" si="2"/>
        <v>1</v>
      </c>
      <c r="E49" s="37">
        <f t="shared" si="1"/>
        <v>-0.140449438202247</v>
      </c>
      <c r="F49" s="254"/>
      <c r="G49" s="255">
        <f>SUM(G50:G51)</f>
        <v>178</v>
      </c>
    </row>
    <row r="50" s="245" customFormat="1" ht="16.5" customHeight="1" spans="1:7">
      <c r="A50" s="259" t="s">
        <v>152</v>
      </c>
      <c r="B50" s="254">
        <v>110</v>
      </c>
      <c r="C50" s="254">
        <v>110</v>
      </c>
      <c r="D50" s="37">
        <f t="shared" si="2"/>
        <v>1</v>
      </c>
      <c r="E50" s="37"/>
      <c r="F50" s="254"/>
      <c r="G50" s="258"/>
    </row>
    <row r="51" s="245" customFormat="1" ht="16.5" customHeight="1" spans="1:7">
      <c r="A51" s="216" t="s">
        <v>119</v>
      </c>
      <c r="B51" s="254">
        <v>43</v>
      </c>
      <c r="C51" s="254">
        <v>43</v>
      </c>
      <c r="D51" s="37">
        <f t="shared" si="2"/>
        <v>1</v>
      </c>
      <c r="E51" s="37">
        <f t="shared" si="1"/>
        <v>-0.758426966292135</v>
      </c>
      <c r="F51" s="254"/>
      <c r="G51" s="255">
        <v>178</v>
      </c>
    </row>
    <row r="52" s="245" customFormat="1" ht="16.5" customHeight="1" spans="1:7">
      <c r="A52" s="257" t="s">
        <v>153</v>
      </c>
      <c r="B52" s="254"/>
      <c r="C52" s="254"/>
      <c r="D52" s="37"/>
      <c r="E52" s="37"/>
      <c r="F52" s="254"/>
      <c r="G52" s="255"/>
    </row>
    <row r="53" s="245" customFormat="1" ht="16.5" customHeight="1" spans="1:7">
      <c r="A53" s="257" t="s">
        <v>154</v>
      </c>
      <c r="B53" s="254">
        <f>SUM(B54:B55)</f>
        <v>-3</v>
      </c>
      <c r="C53" s="254">
        <f>SUM(C54:C55)</f>
        <v>-3</v>
      </c>
      <c r="D53" s="37">
        <f>C53/B53</f>
        <v>1</v>
      </c>
      <c r="E53" s="37">
        <f t="shared" si="1"/>
        <v>-1.27272727272727</v>
      </c>
      <c r="F53" s="254"/>
      <c r="G53" s="255">
        <f>SUM(G54:G55)</f>
        <v>11</v>
      </c>
    </row>
    <row r="54" s="245" customFormat="1" ht="16.5" customHeight="1" spans="1:7">
      <c r="A54" s="216" t="s">
        <v>155</v>
      </c>
      <c r="B54" s="254"/>
      <c r="C54" s="254"/>
      <c r="D54" s="37"/>
      <c r="E54" s="37"/>
      <c r="F54" s="254"/>
      <c r="G54" s="255"/>
    </row>
    <row r="55" s="245" customFormat="1" ht="16.5" customHeight="1" spans="1:7">
      <c r="A55" s="216" t="s">
        <v>156</v>
      </c>
      <c r="B55" s="254">
        <v>-3</v>
      </c>
      <c r="C55" s="254">
        <v>-3</v>
      </c>
      <c r="D55" s="37">
        <f t="shared" ref="D55:D60" si="3">C55/B55</f>
        <v>1</v>
      </c>
      <c r="E55" s="37">
        <f t="shared" si="1"/>
        <v>-1.27272727272727</v>
      </c>
      <c r="F55" s="254"/>
      <c r="G55" s="255">
        <v>11</v>
      </c>
    </row>
    <row r="56" s="245" customFormat="1" ht="16.5" customHeight="1" spans="1:7">
      <c r="A56" s="256" t="s">
        <v>157</v>
      </c>
      <c r="B56" s="254">
        <f>SUM(B57:B60)</f>
        <v>1428</v>
      </c>
      <c r="C56" s="254">
        <f>SUM(C57:C60)</f>
        <v>1428</v>
      </c>
      <c r="D56" s="37">
        <f t="shared" si="3"/>
        <v>1</v>
      </c>
      <c r="E56" s="37">
        <f t="shared" si="1"/>
        <v>-0.24364406779661</v>
      </c>
      <c r="F56" s="254"/>
      <c r="G56" s="255">
        <f>SUM(G57:G60)</f>
        <v>1888</v>
      </c>
    </row>
    <row r="57" s="245" customFormat="1" ht="16.5" customHeight="1" spans="1:7">
      <c r="A57" s="216" t="s">
        <v>155</v>
      </c>
      <c r="B57" s="254">
        <v>858</v>
      </c>
      <c r="C57" s="254">
        <v>858</v>
      </c>
      <c r="D57" s="37">
        <f t="shared" si="3"/>
        <v>1</v>
      </c>
      <c r="E57" s="37">
        <f t="shared" si="1"/>
        <v>-0.301302931596091</v>
      </c>
      <c r="F57" s="254"/>
      <c r="G57" s="255">
        <v>1228</v>
      </c>
    </row>
    <row r="58" s="245" customFormat="1" ht="16.5" customHeight="1" spans="1:7">
      <c r="A58" s="216" t="s">
        <v>158</v>
      </c>
      <c r="B58" s="254">
        <v>-64</v>
      </c>
      <c r="C58" s="254">
        <v>-64</v>
      </c>
      <c r="D58" s="37">
        <f t="shared" si="3"/>
        <v>1</v>
      </c>
      <c r="E58" s="37">
        <f t="shared" si="1"/>
        <v>-4.76470588235294</v>
      </c>
      <c r="F58" s="254"/>
      <c r="G58" s="255">
        <v>17</v>
      </c>
    </row>
    <row r="59" s="245" customFormat="1" ht="16.5" customHeight="1" spans="1:7">
      <c r="A59" s="216" t="s">
        <v>159</v>
      </c>
      <c r="B59" s="254">
        <v>572</v>
      </c>
      <c r="C59" s="254">
        <v>572</v>
      </c>
      <c r="D59" s="37">
        <f t="shared" si="3"/>
        <v>1</v>
      </c>
      <c r="E59" s="37">
        <f t="shared" si="1"/>
        <v>-0.110419906687403</v>
      </c>
      <c r="F59" s="254"/>
      <c r="G59" s="255">
        <v>643</v>
      </c>
    </row>
    <row r="60" s="245" customFormat="1" ht="16.5" customHeight="1" spans="1:7">
      <c r="A60" s="216" t="s">
        <v>160</v>
      </c>
      <c r="B60" s="254">
        <v>62</v>
      </c>
      <c r="C60" s="254">
        <v>62</v>
      </c>
      <c r="D60" s="37">
        <f t="shared" si="3"/>
        <v>1</v>
      </c>
      <c r="E60" s="37"/>
      <c r="F60" s="254"/>
      <c r="G60" s="258"/>
    </row>
    <row r="61" s="245" customFormat="1" ht="16.5" customHeight="1" spans="1:7">
      <c r="A61" s="256" t="s">
        <v>161</v>
      </c>
      <c r="B61" s="254"/>
      <c r="C61" s="254"/>
      <c r="D61" s="37"/>
      <c r="E61" s="37"/>
      <c r="F61" s="254"/>
      <c r="G61" s="255"/>
    </row>
    <row r="62" s="245" customFormat="1" ht="16.5" customHeight="1" spans="1:7">
      <c r="A62" s="256" t="s">
        <v>162</v>
      </c>
      <c r="B62" s="254">
        <f>SUM(B63:B64)</f>
        <v>21</v>
      </c>
      <c r="C62" s="254">
        <f>SUM(C63:C64)</f>
        <v>21</v>
      </c>
      <c r="D62" s="37">
        <f t="shared" ref="D62:D77" si="4">C62/B62</f>
        <v>1</v>
      </c>
      <c r="E62" s="37">
        <f t="shared" si="1"/>
        <v>0.05</v>
      </c>
      <c r="F62" s="254"/>
      <c r="G62" s="255">
        <f>SUM(G63:G64)</f>
        <v>20</v>
      </c>
    </row>
    <row r="63" s="245" customFormat="1" ht="16.5" customHeight="1" spans="1:7">
      <c r="A63" s="216" t="s">
        <v>163</v>
      </c>
      <c r="B63" s="254">
        <v>19</v>
      </c>
      <c r="C63" s="254">
        <v>19</v>
      </c>
      <c r="D63" s="37">
        <f t="shared" si="4"/>
        <v>1</v>
      </c>
      <c r="E63" s="37">
        <f t="shared" si="1"/>
        <v>0.266666666666667</v>
      </c>
      <c r="F63" s="254"/>
      <c r="G63" s="255">
        <v>15</v>
      </c>
    </row>
    <row r="64" s="245" customFormat="1" ht="16.5" customHeight="1" spans="1:7">
      <c r="A64" s="216" t="s">
        <v>164</v>
      </c>
      <c r="B64" s="254">
        <v>2</v>
      </c>
      <c r="C64" s="254">
        <v>2</v>
      </c>
      <c r="D64" s="37">
        <f t="shared" si="4"/>
        <v>1</v>
      </c>
      <c r="E64" s="37">
        <f t="shared" si="1"/>
        <v>-0.6</v>
      </c>
      <c r="F64" s="254"/>
      <c r="G64" s="255">
        <v>5</v>
      </c>
    </row>
    <row r="65" s="245" customFormat="1" ht="16.5" customHeight="1" spans="1:7">
      <c r="A65" s="256" t="s">
        <v>165</v>
      </c>
      <c r="B65" s="254">
        <f>SUM(B66)</f>
        <v>64</v>
      </c>
      <c r="C65" s="254">
        <f>SUM(C66)</f>
        <v>64</v>
      </c>
      <c r="D65" s="37">
        <f t="shared" si="4"/>
        <v>1</v>
      </c>
      <c r="E65" s="37">
        <f t="shared" si="1"/>
        <v>-0.111111111111111</v>
      </c>
      <c r="F65" s="254"/>
      <c r="G65" s="255">
        <f>SUM(G66)</f>
        <v>72</v>
      </c>
    </row>
    <row r="66" s="245" customFormat="1" ht="16.5" customHeight="1" spans="1:7">
      <c r="A66" s="216" t="s">
        <v>166</v>
      </c>
      <c r="B66" s="254">
        <v>64</v>
      </c>
      <c r="C66" s="254">
        <v>64</v>
      </c>
      <c r="D66" s="37">
        <f t="shared" si="4"/>
        <v>1</v>
      </c>
      <c r="E66" s="37">
        <f t="shared" si="1"/>
        <v>-0.111111111111111</v>
      </c>
      <c r="F66" s="254"/>
      <c r="G66" s="255">
        <v>72</v>
      </c>
    </row>
    <row r="67" s="245" customFormat="1" ht="16.5" customHeight="1" spans="1:7">
      <c r="A67" s="257" t="s">
        <v>167</v>
      </c>
      <c r="B67" s="254">
        <f>SUM(B68)</f>
        <v>139</v>
      </c>
      <c r="C67" s="254">
        <f>SUM(C68)</f>
        <v>139</v>
      </c>
      <c r="D67" s="37">
        <f t="shared" si="4"/>
        <v>1</v>
      </c>
      <c r="E67" s="37">
        <f t="shared" si="1"/>
        <v>-0.0608108108108108</v>
      </c>
      <c r="F67" s="254"/>
      <c r="G67" s="255">
        <f>SUM(G68)</f>
        <v>148</v>
      </c>
    </row>
    <row r="68" s="245" customFormat="1" ht="16.5" customHeight="1" spans="1:7">
      <c r="A68" s="216" t="s">
        <v>168</v>
      </c>
      <c r="B68" s="254">
        <v>139</v>
      </c>
      <c r="C68" s="254">
        <v>139</v>
      </c>
      <c r="D68" s="37">
        <f t="shared" si="4"/>
        <v>1</v>
      </c>
      <c r="E68" s="37">
        <f t="shared" si="1"/>
        <v>-0.0608108108108108</v>
      </c>
      <c r="F68" s="254"/>
      <c r="G68" s="255">
        <v>148</v>
      </c>
    </row>
    <row r="69" s="245" customFormat="1" ht="16.5" customHeight="1" spans="1:7">
      <c r="A69" s="257" t="s">
        <v>169</v>
      </c>
      <c r="B69" s="254">
        <f>SUM(B70)</f>
        <v>76</v>
      </c>
      <c r="C69" s="254">
        <f>SUM(C70)</f>
        <v>76</v>
      </c>
      <c r="D69" s="37">
        <f t="shared" si="4"/>
        <v>1</v>
      </c>
      <c r="E69" s="37">
        <f t="shared" si="1"/>
        <v>0</v>
      </c>
      <c r="F69" s="254"/>
      <c r="G69" s="255">
        <f>SUM(G70)</f>
        <v>76</v>
      </c>
    </row>
    <row r="70" s="245" customFormat="1" ht="16.5" customHeight="1" spans="1:7">
      <c r="A70" s="216" t="s">
        <v>152</v>
      </c>
      <c r="B70" s="254">
        <v>76</v>
      </c>
      <c r="C70" s="254">
        <v>76</v>
      </c>
      <c r="D70" s="37">
        <f t="shared" si="4"/>
        <v>1</v>
      </c>
      <c r="E70" s="37">
        <f t="shared" ref="E70:E136" si="5">(C70-G70)/G70</f>
        <v>0</v>
      </c>
      <c r="F70" s="254"/>
      <c r="G70" s="255">
        <v>76</v>
      </c>
    </row>
    <row r="71" s="245" customFormat="1" ht="16.5" customHeight="1" spans="1:7">
      <c r="A71" s="257" t="s">
        <v>170</v>
      </c>
      <c r="B71" s="254">
        <f>SUM(B72:B75)</f>
        <v>529</v>
      </c>
      <c r="C71" s="254">
        <f>SUM(C72:C75)</f>
        <v>529</v>
      </c>
      <c r="D71" s="37">
        <f t="shared" si="4"/>
        <v>1</v>
      </c>
      <c r="E71" s="37">
        <f t="shared" si="5"/>
        <v>-0.233333333333333</v>
      </c>
      <c r="F71" s="254"/>
      <c r="G71" s="255">
        <f>SUM(G72:G75)</f>
        <v>690</v>
      </c>
    </row>
    <row r="72" s="245" customFormat="1" ht="16.5" customHeight="1" spans="1:7">
      <c r="A72" s="216" t="s">
        <v>171</v>
      </c>
      <c r="B72" s="254">
        <v>408</v>
      </c>
      <c r="C72" s="254">
        <v>408</v>
      </c>
      <c r="D72" s="37">
        <f t="shared" si="4"/>
        <v>1</v>
      </c>
      <c r="E72" s="37">
        <f t="shared" si="5"/>
        <v>-0.175757575757576</v>
      </c>
      <c r="F72" s="254"/>
      <c r="G72" s="255">
        <v>495</v>
      </c>
    </row>
    <row r="73" s="245" customFormat="1" ht="16.5" customHeight="1" spans="1:7">
      <c r="A73" s="216" t="s">
        <v>172</v>
      </c>
      <c r="B73" s="254">
        <v>13</v>
      </c>
      <c r="C73" s="254">
        <v>13</v>
      </c>
      <c r="D73" s="37">
        <f t="shared" si="4"/>
        <v>1</v>
      </c>
      <c r="E73" s="37"/>
      <c r="F73" s="254"/>
      <c r="G73" s="255"/>
    </row>
    <row r="74" s="245" customFormat="1" ht="16.5" customHeight="1" spans="1:7">
      <c r="A74" s="216" t="s">
        <v>173</v>
      </c>
      <c r="B74" s="254">
        <v>54</v>
      </c>
      <c r="C74" s="254">
        <v>54</v>
      </c>
      <c r="D74" s="37">
        <f t="shared" si="4"/>
        <v>1</v>
      </c>
      <c r="E74" s="37">
        <f t="shared" si="5"/>
        <v>-0.617021276595745</v>
      </c>
      <c r="F74" s="254"/>
      <c r="G74" s="255">
        <v>141</v>
      </c>
    </row>
    <row r="75" s="245" customFormat="1" ht="16.5" customHeight="1" spans="1:7">
      <c r="A75" s="216" t="s">
        <v>174</v>
      </c>
      <c r="B75" s="254">
        <v>54</v>
      </c>
      <c r="C75" s="254">
        <v>54</v>
      </c>
      <c r="D75" s="37">
        <f t="shared" si="4"/>
        <v>1</v>
      </c>
      <c r="E75" s="37">
        <f t="shared" si="5"/>
        <v>0</v>
      </c>
      <c r="F75" s="254"/>
      <c r="G75" s="255">
        <v>54</v>
      </c>
    </row>
    <row r="76" s="245" customFormat="1" ht="16.5" customHeight="1" spans="1:7">
      <c r="A76" s="257" t="s">
        <v>175</v>
      </c>
      <c r="B76" s="254">
        <f>SUM(B77:B79)</f>
        <v>1506</v>
      </c>
      <c r="C76" s="254">
        <f>SUM(C77:C79)</f>
        <v>1506</v>
      </c>
      <c r="D76" s="37">
        <f t="shared" si="4"/>
        <v>1</v>
      </c>
      <c r="E76" s="37">
        <f t="shared" si="5"/>
        <v>0.183962264150943</v>
      </c>
      <c r="F76" s="254"/>
      <c r="G76" s="255">
        <f>SUM(G77:G79)</f>
        <v>1272</v>
      </c>
    </row>
    <row r="77" s="245" customFormat="1" ht="16.5" customHeight="1" spans="1:7">
      <c r="A77" s="216" t="s">
        <v>152</v>
      </c>
      <c r="B77" s="254">
        <v>1046</v>
      </c>
      <c r="C77" s="254">
        <v>1046</v>
      </c>
      <c r="D77" s="37">
        <f t="shared" si="4"/>
        <v>1</v>
      </c>
      <c r="E77" s="37">
        <f t="shared" si="5"/>
        <v>0.342747111681643</v>
      </c>
      <c r="F77" s="254"/>
      <c r="G77" s="255">
        <v>779</v>
      </c>
    </row>
    <row r="78" s="245" customFormat="1" ht="16.5" customHeight="1" spans="1:7">
      <c r="A78" s="216" t="s">
        <v>176</v>
      </c>
      <c r="B78" s="254"/>
      <c r="C78" s="254"/>
      <c r="D78" s="37"/>
      <c r="E78" s="37"/>
      <c r="F78" s="254"/>
      <c r="G78" s="255"/>
    </row>
    <row r="79" s="245" customFormat="1" ht="16.5" customHeight="1" spans="1:7">
      <c r="A79" s="216" t="s">
        <v>114</v>
      </c>
      <c r="B79" s="254">
        <v>460</v>
      </c>
      <c r="C79" s="254">
        <v>460</v>
      </c>
      <c r="D79" s="37">
        <f t="shared" ref="D79:D91" si="6">C79/B79</f>
        <v>1</v>
      </c>
      <c r="E79" s="37">
        <f t="shared" si="5"/>
        <v>-0.0669371196754564</v>
      </c>
      <c r="F79" s="254"/>
      <c r="G79" s="255">
        <v>493</v>
      </c>
    </row>
    <row r="80" s="245" customFormat="1" ht="16.5" customHeight="1" spans="1:7">
      <c r="A80" s="257" t="s">
        <v>177</v>
      </c>
      <c r="B80" s="254">
        <f>SUM(B81:B84)</f>
        <v>1512</v>
      </c>
      <c r="C80" s="254">
        <f>SUM(C81:C84)</f>
        <v>1479</v>
      </c>
      <c r="D80" s="37">
        <f t="shared" si="6"/>
        <v>0.978174603174603</v>
      </c>
      <c r="E80" s="37">
        <f t="shared" si="5"/>
        <v>0.558482613277134</v>
      </c>
      <c r="F80" s="254"/>
      <c r="G80" s="255">
        <f>SUM(G81:G84)</f>
        <v>949</v>
      </c>
    </row>
    <row r="81" s="245" customFormat="1" ht="16.5" customHeight="1" spans="1:7">
      <c r="A81" s="216" t="s">
        <v>178</v>
      </c>
      <c r="B81" s="254">
        <v>558</v>
      </c>
      <c r="C81" s="254">
        <v>558</v>
      </c>
      <c r="D81" s="37">
        <f t="shared" si="6"/>
        <v>1</v>
      </c>
      <c r="E81" s="37">
        <f t="shared" si="5"/>
        <v>1.05147058823529</v>
      </c>
      <c r="F81" s="254"/>
      <c r="G81" s="255">
        <v>272</v>
      </c>
    </row>
    <row r="82" s="245" customFormat="1" ht="16.5" customHeight="1" spans="1:7">
      <c r="A82" s="216" t="s">
        <v>179</v>
      </c>
      <c r="B82" s="254">
        <v>-18</v>
      </c>
      <c r="C82" s="254">
        <v>-18</v>
      </c>
      <c r="D82" s="37">
        <f t="shared" si="6"/>
        <v>1</v>
      </c>
      <c r="E82" s="37">
        <f t="shared" si="5"/>
        <v>-1.64285714285714</v>
      </c>
      <c r="F82" s="254"/>
      <c r="G82" s="255">
        <v>28</v>
      </c>
    </row>
    <row r="83" s="245" customFormat="1" ht="16.5" customHeight="1" spans="1:7">
      <c r="A83" s="216" t="s">
        <v>180</v>
      </c>
      <c r="B83" s="254">
        <v>212</v>
      </c>
      <c r="C83" s="254">
        <v>212</v>
      </c>
      <c r="D83" s="37">
        <f t="shared" si="6"/>
        <v>1</v>
      </c>
      <c r="E83" s="37">
        <f t="shared" si="5"/>
        <v>-0.520361990950226</v>
      </c>
      <c r="F83" s="254"/>
      <c r="G83" s="255">
        <v>442</v>
      </c>
    </row>
    <row r="84" s="245" customFormat="1" ht="16.5" customHeight="1" spans="1:7">
      <c r="A84" s="216" t="s">
        <v>181</v>
      </c>
      <c r="B84" s="254">
        <v>760</v>
      </c>
      <c r="C84" s="254">
        <v>727</v>
      </c>
      <c r="D84" s="37">
        <f t="shared" si="6"/>
        <v>0.956578947368421</v>
      </c>
      <c r="E84" s="37">
        <f t="shared" si="5"/>
        <v>2.51207729468599</v>
      </c>
      <c r="F84" s="254"/>
      <c r="G84" s="255">
        <v>207</v>
      </c>
    </row>
    <row r="85" s="245" customFormat="1" ht="16.5" customHeight="1" spans="1:7">
      <c r="A85" s="257" t="s">
        <v>182</v>
      </c>
      <c r="B85" s="254">
        <f>SUM(B86:B88)</f>
        <v>751</v>
      </c>
      <c r="C85" s="254">
        <f>SUM(C86:C88)</f>
        <v>751</v>
      </c>
      <c r="D85" s="37">
        <f t="shared" si="6"/>
        <v>1</v>
      </c>
      <c r="E85" s="37">
        <f t="shared" si="5"/>
        <v>-0.0481622306717364</v>
      </c>
      <c r="F85" s="254"/>
      <c r="G85" s="255">
        <f>SUM(G86:G88)</f>
        <v>789</v>
      </c>
    </row>
    <row r="86" s="245" customFormat="1" ht="16.5" customHeight="1" spans="1:7">
      <c r="A86" s="216" t="s">
        <v>183</v>
      </c>
      <c r="B86" s="254">
        <v>549</v>
      </c>
      <c r="C86" s="254">
        <v>549</v>
      </c>
      <c r="D86" s="37">
        <f t="shared" si="6"/>
        <v>1</v>
      </c>
      <c r="E86" s="37">
        <f t="shared" si="5"/>
        <v>-0.046875</v>
      </c>
      <c r="F86" s="254"/>
      <c r="G86" s="255">
        <v>576</v>
      </c>
    </row>
    <row r="87" s="245" customFormat="1" ht="16.5" customHeight="1" spans="1:7">
      <c r="A87" s="216" t="s">
        <v>184</v>
      </c>
      <c r="B87" s="254">
        <v>-5</v>
      </c>
      <c r="C87" s="254">
        <v>-5</v>
      </c>
      <c r="D87" s="37">
        <f t="shared" si="6"/>
        <v>1</v>
      </c>
      <c r="E87" s="37">
        <f t="shared" si="5"/>
        <v>-1.5</v>
      </c>
      <c r="F87" s="254"/>
      <c r="G87" s="255">
        <v>10</v>
      </c>
    </row>
    <row r="88" s="245" customFormat="1" ht="16.5" customHeight="1" spans="1:7">
      <c r="A88" s="216" t="s">
        <v>185</v>
      </c>
      <c r="B88" s="254">
        <v>207</v>
      </c>
      <c r="C88" s="254">
        <v>207</v>
      </c>
      <c r="D88" s="37">
        <f t="shared" si="6"/>
        <v>1</v>
      </c>
      <c r="E88" s="37">
        <f t="shared" si="5"/>
        <v>0.0197044334975369</v>
      </c>
      <c r="F88" s="254"/>
      <c r="G88" s="255">
        <v>203</v>
      </c>
    </row>
    <row r="89" s="245" customFormat="1" ht="16.5" customHeight="1" spans="1:7">
      <c r="A89" s="257" t="s">
        <v>186</v>
      </c>
      <c r="B89" s="254">
        <f>SUM(B90:B91)</f>
        <v>104</v>
      </c>
      <c r="C89" s="254">
        <f>SUM(C90:C91)</f>
        <v>104</v>
      </c>
      <c r="D89" s="37">
        <f t="shared" si="6"/>
        <v>1</v>
      </c>
      <c r="E89" s="37">
        <f t="shared" si="5"/>
        <v>-0.079646017699115</v>
      </c>
      <c r="F89" s="254"/>
      <c r="G89" s="255">
        <f>SUM(G90:G91)</f>
        <v>113</v>
      </c>
    </row>
    <row r="90" s="245" customFormat="1" ht="16.5" customHeight="1" spans="1:7">
      <c r="A90" s="216" t="s">
        <v>187</v>
      </c>
      <c r="B90" s="254">
        <v>75</v>
      </c>
      <c r="C90" s="254">
        <v>75</v>
      </c>
      <c r="D90" s="37">
        <f t="shared" si="6"/>
        <v>1</v>
      </c>
      <c r="E90" s="37">
        <f t="shared" si="5"/>
        <v>-0.0384615384615385</v>
      </c>
      <c r="F90" s="254"/>
      <c r="G90" s="255">
        <v>78</v>
      </c>
    </row>
    <row r="91" s="245" customFormat="1" ht="16.5" customHeight="1" spans="1:7">
      <c r="A91" s="216" t="s">
        <v>119</v>
      </c>
      <c r="B91" s="254">
        <v>29</v>
      </c>
      <c r="C91" s="254">
        <v>29</v>
      </c>
      <c r="D91" s="37">
        <f t="shared" si="6"/>
        <v>1</v>
      </c>
      <c r="E91" s="37">
        <f t="shared" si="5"/>
        <v>-0.171428571428571</v>
      </c>
      <c r="F91" s="254"/>
      <c r="G91" s="255">
        <v>35</v>
      </c>
    </row>
    <row r="92" s="245" customFormat="1" ht="16.5" customHeight="1" spans="1:7">
      <c r="A92" s="257" t="s">
        <v>188</v>
      </c>
      <c r="B92" s="254"/>
      <c r="C92" s="254"/>
      <c r="D92" s="37"/>
      <c r="E92" s="37"/>
      <c r="F92" s="254"/>
      <c r="G92" s="255"/>
    </row>
    <row r="93" s="245" customFormat="1" ht="16.5" customHeight="1" spans="1:7">
      <c r="A93" s="257" t="s">
        <v>189</v>
      </c>
      <c r="B93" s="254">
        <f>SUM(B94)</f>
        <v>33</v>
      </c>
      <c r="C93" s="254">
        <f>SUM(C94)</f>
        <v>33</v>
      </c>
      <c r="D93" s="37">
        <f>C93/B93</f>
        <v>1</v>
      </c>
      <c r="E93" s="37"/>
      <c r="F93" s="254"/>
      <c r="G93" s="255">
        <f>SUM(G94)</f>
        <v>0</v>
      </c>
    </row>
    <row r="94" s="245" customFormat="1" ht="16.5" customHeight="1" spans="1:7">
      <c r="A94" s="216" t="s">
        <v>190</v>
      </c>
      <c r="B94" s="254">
        <v>33</v>
      </c>
      <c r="C94" s="254">
        <v>33</v>
      </c>
      <c r="D94" s="37">
        <f>C94/B94</f>
        <v>1</v>
      </c>
      <c r="E94" s="37"/>
      <c r="F94" s="254"/>
      <c r="G94" s="255"/>
    </row>
    <row r="95" s="245" customFormat="1" ht="16.5" customHeight="1" spans="1:7">
      <c r="A95" s="257" t="s">
        <v>191</v>
      </c>
      <c r="B95" s="254">
        <f>SUM(B96)</f>
        <v>47</v>
      </c>
      <c r="C95" s="254">
        <f>SUM(C96)</f>
        <v>0</v>
      </c>
      <c r="D95" s="37">
        <f>C95/B95</f>
        <v>0</v>
      </c>
      <c r="E95" s="37">
        <f t="shared" si="5"/>
        <v>-1</v>
      </c>
      <c r="F95" s="254"/>
      <c r="G95" s="255">
        <f>SUM(G96)</f>
        <v>332</v>
      </c>
    </row>
    <row r="96" s="245" customFormat="1" ht="16.5" customHeight="1" spans="1:7">
      <c r="A96" s="216" t="s">
        <v>192</v>
      </c>
      <c r="B96" s="254">
        <v>47</v>
      </c>
      <c r="C96" s="254"/>
      <c r="D96" s="37">
        <f>C96/B96</f>
        <v>0</v>
      </c>
      <c r="E96" s="37">
        <f t="shared" si="5"/>
        <v>-1</v>
      </c>
      <c r="F96" s="254"/>
      <c r="G96" s="255">
        <v>332</v>
      </c>
    </row>
    <row r="97" s="245" customFormat="1" ht="16.5" customHeight="1" spans="1:7">
      <c r="A97" s="253" t="s">
        <v>63</v>
      </c>
      <c r="B97" s="254"/>
      <c r="C97" s="254"/>
      <c r="D97" s="37"/>
      <c r="E97" s="37"/>
      <c r="F97" s="254"/>
      <c r="G97" s="258"/>
    </row>
    <row r="98" s="245" customFormat="1" ht="16.5" customHeight="1" spans="1:7">
      <c r="A98" s="256" t="s">
        <v>193</v>
      </c>
      <c r="B98" s="254"/>
      <c r="C98" s="254"/>
      <c r="D98" s="37"/>
      <c r="E98" s="37"/>
      <c r="F98" s="254"/>
      <c r="G98" s="258"/>
    </row>
    <row r="99" s="245" customFormat="1" ht="16.5" customHeight="1" spans="1:7">
      <c r="A99" s="256" t="s">
        <v>194</v>
      </c>
      <c r="B99" s="254"/>
      <c r="C99" s="254"/>
      <c r="D99" s="37"/>
      <c r="E99" s="37"/>
      <c r="F99" s="254"/>
      <c r="G99" s="258"/>
    </row>
    <row r="100" s="245" customFormat="1" ht="16.5" customHeight="1" spans="1:7">
      <c r="A100" s="253" t="s">
        <v>64</v>
      </c>
      <c r="B100" s="254">
        <f>B101+B102</f>
        <v>186</v>
      </c>
      <c r="C100" s="254">
        <f>C101+C102</f>
        <v>186</v>
      </c>
      <c r="D100" s="37">
        <f>C100/B100</f>
        <v>1</v>
      </c>
      <c r="E100" s="37">
        <f t="shared" si="5"/>
        <v>-0.180616740088106</v>
      </c>
      <c r="F100" s="254"/>
      <c r="G100" s="255">
        <f>G101+G102</f>
        <v>227</v>
      </c>
    </row>
    <row r="101" s="245" customFormat="1" ht="16.5" customHeight="1" spans="1:7">
      <c r="A101" s="257" t="s">
        <v>195</v>
      </c>
      <c r="B101" s="254"/>
      <c r="C101" s="254"/>
      <c r="D101" s="37"/>
      <c r="E101" s="37"/>
      <c r="F101" s="254"/>
      <c r="G101" s="255"/>
    </row>
    <row r="102" s="245" customFormat="1" ht="16.5" customHeight="1" spans="1:7">
      <c r="A102" s="257" t="s">
        <v>196</v>
      </c>
      <c r="B102" s="254">
        <f>SUM(B103)</f>
        <v>186</v>
      </c>
      <c r="C102" s="254">
        <f>SUM(C103)</f>
        <v>186</v>
      </c>
      <c r="D102" s="37">
        <f t="shared" ref="D102:D116" si="7">C102/B102</f>
        <v>1</v>
      </c>
      <c r="E102" s="37">
        <f t="shared" si="5"/>
        <v>-0.180616740088106</v>
      </c>
      <c r="F102" s="254"/>
      <c r="G102" s="255">
        <f>SUM(G103)</f>
        <v>227</v>
      </c>
    </row>
    <row r="103" s="245" customFormat="1" ht="16.5" customHeight="1" spans="1:7">
      <c r="A103" s="216" t="s">
        <v>197</v>
      </c>
      <c r="B103" s="254">
        <v>186</v>
      </c>
      <c r="C103" s="254">
        <v>186</v>
      </c>
      <c r="D103" s="37">
        <f t="shared" si="7"/>
        <v>1</v>
      </c>
      <c r="E103" s="37">
        <f t="shared" si="5"/>
        <v>-0.180616740088106</v>
      </c>
      <c r="F103" s="254"/>
      <c r="G103" s="255">
        <v>227</v>
      </c>
    </row>
    <row r="104" s="245" customFormat="1" ht="16.5" customHeight="1" spans="1:7">
      <c r="A104" s="260" t="s">
        <v>65</v>
      </c>
      <c r="B104" s="254">
        <f>B105+B108+B117+B118+B122+B126+B131+B132+B133+B134+B135</f>
        <v>12552</v>
      </c>
      <c r="C104" s="254">
        <f>C105+C108+C117+C118+C122+C126+C131+C132+C133+C134+C135</f>
        <v>12512</v>
      </c>
      <c r="D104" s="37">
        <f t="shared" si="7"/>
        <v>0.996813256851498</v>
      </c>
      <c r="E104" s="37">
        <f t="shared" si="5"/>
        <v>-0.216629100926622</v>
      </c>
      <c r="F104" s="254"/>
      <c r="G104" s="255">
        <f>G105+G108+G117+G118+G122+G126+G131+G132+G133+G134+G135</f>
        <v>15972</v>
      </c>
    </row>
    <row r="105" s="245" customFormat="1" ht="16.5" customHeight="1" spans="1:7">
      <c r="A105" s="256" t="s">
        <v>198</v>
      </c>
      <c r="B105" s="254">
        <f>SUM(B106:B107)</f>
        <v>585</v>
      </c>
      <c r="C105" s="254">
        <f>SUM(C106:C107)</f>
        <v>585</v>
      </c>
      <c r="D105" s="37">
        <f t="shared" si="7"/>
        <v>1</v>
      </c>
      <c r="E105" s="37">
        <f t="shared" si="5"/>
        <v>-0.00510204081632653</v>
      </c>
      <c r="F105" s="254"/>
      <c r="G105" s="255">
        <f>SUM(G106:G107)</f>
        <v>588</v>
      </c>
    </row>
    <row r="106" s="245" customFormat="1" ht="16.5" customHeight="1" spans="1:7">
      <c r="A106" s="216" t="s">
        <v>199</v>
      </c>
      <c r="B106" s="254">
        <v>12</v>
      </c>
      <c r="C106" s="254">
        <v>12</v>
      </c>
      <c r="D106" s="37">
        <f t="shared" si="7"/>
        <v>1</v>
      </c>
      <c r="E106" s="37">
        <f t="shared" si="5"/>
        <v>0</v>
      </c>
      <c r="F106" s="254"/>
      <c r="G106" s="255">
        <v>12</v>
      </c>
    </row>
    <row r="107" s="245" customFormat="1" ht="16.5" customHeight="1" spans="1:7">
      <c r="A107" s="216" t="s">
        <v>200</v>
      </c>
      <c r="B107" s="254">
        <v>573</v>
      </c>
      <c r="C107" s="254">
        <v>573</v>
      </c>
      <c r="D107" s="37">
        <f t="shared" si="7"/>
        <v>1</v>
      </c>
      <c r="E107" s="37">
        <f t="shared" si="5"/>
        <v>-0.00520833333333333</v>
      </c>
      <c r="F107" s="254"/>
      <c r="G107" s="255">
        <v>576</v>
      </c>
    </row>
    <row r="108" s="245" customFormat="1" ht="16.5" customHeight="1" spans="1:7">
      <c r="A108" s="257" t="s">
        <v>201</v>
      </c>
      <c r="B108" s="254">
        <f>SUM(B109:B116)</f>
        <v>10911</v>
      </c>
      <c r="C108" s="254">
        <f>SUM(C109:C116)</f>
        <v>10911</v>
      </c>
      <c r="D108" s="37">
        <f t="shared" si="7"/>
        <v>1</v>
      </c>
      <c r="E108" s="37">
        <f t="shared" si="5"/>
        <v>-0.0179117911791179</v>
      </c>
      <c r="F108" s="254"/>
      <c r="G108" s="255">
        <f>SUM(G109:G116)</f>
        <v>11110</v>
      </c>
    </row>
    <row r="109" s="245" customFormat="1" ht="16.5" customHeight="1" spans="1:7">
      <c r="A109" s="216" t="s">
        <v>202</v>
      </c>
      <c r="B109" s="261">
        <v>5468</v>
      </c>
      <c r="C109" s="261">
        <v>5468</v>
      </c>
      <c r="D109" s="37">
        <f t="shared" si="7"/>
        <v>1</v>
      </c>
      <c r="E109" s="37">
        <f t="shared" si="5"/>
        <v>-0.297804032361628</v>
      </c>
      <c r="F109" s="254"/>
      <c r="G109" s="262">
        <v>7787</v>
      </c>
    </row>
    <row r="110" s="245" customFormat="1" ht="16.5" customHeight="1" spans="1:7">
      <c r="A110" s="216" t="s">
        <v>203</v>
      </c>
      <c r="B110" s="261">
        <v>1144</v>
      </c>
      <c r="C110" s="261">
        <v>1144</v>
      </c>
      <c r="D110" s="37">
        <f t="shared" si="7"/>
        <v>1</v>
      </c>
      <c r="E110" s="37">
        <f t="shared" si="5"/>
        <v>-0.0197086546700943</v>
      </c>
      <c r="F110" s="254"/>
      <c r="G110" s="262">
        <v>1167</v>
      </c>
    </row>
    <row r="111" s="245" customFormat="1" ht="16.5" customHeight="1" spans="1:7">
      <c r="A111" s="216" t="s">
        <v>204</v>
      </c>
      <c r="B111" s="261"/>
      <c r="C111" s="261"/>
      <c r="D111" s="37"/>
      <c r="E111" s="37">
        <f t="shared" si="5"/>
        <v>-1</v>
      </c>
      <c r="F111" s="254"/>
      <c r="G111" s="262">
        <v>15</v>
      </c>
    </row>
    <row r="112" s="245" customFormat="1" ht="16.5" customHeight="1" spans="1:7">
      <c r="A112" s="216" t="s">
        <v>205</v>
      </c>
      <c r="B112" s="261">
        <v>5</v>
      </c>
      <c r="C112" s="261">
        <v>5</v>
      </c>
      <c r="D112" s="37">
        <f t="shared" si="7"/>
        <v>1</v>
      </c>
      <c r="E112" s="37">
        <f t="shared" si="5"/>
        <v>0</v>
      </c>
      <c r="F112" s="254"/>
      <c r="G112" s="262">
        <v>5</v>
      </c>
    </row>
    <row r="113" s="245" customFormat="1" ht="16.5" customHeight="1" spans="1:7">
      <c r="A113" s="216" t="s">
        <v>206</v>
      </c>
      <c r="B113" s="261">
        <v>1718</v>
      </c>
      <c r="C113" s="261">
        <v>1718</v>
      </c>
      <c r="D113" s="37">
        <f t="shared" si="7"/>
        <v>1</v>
      </c>
      <c r="E113" s="37">
        <f t="shared" si="5"/>
        <v>0.367834394904459</v>
      </c>
      <c r="F113" s="254"/>
      <c r="G113" s="262">
        <v>1256</v>
      </c>
    </row>
    <row r="114" s="245" customFormat="1" ht="16.5" customHeight="1" spans="1:7">
      <c r="A114" s="216" t="s">
        <v>207</v>
      </c>
      <c r="B114" s="261">
        <v>328</v>
      </c>
      <c r="C114" s="261">
        <v>328</v>
      </c>
      <c r="D114" s="37">
        <f t="shared" si="7"/>
        <v>1</v>
      </c>
      <c r="E114" s="37">
        <f t="shared" si="5"/>
        <v>0.407725321888412</v>
      </c>
      <c r="F114" s="254"/>
      <c r="G114" s="262">
        <v>233</v>
      </c>
    </row>
    <row r="115" s="245" customFormat="1" ht="16.5" customHeight="1" spans="1:7">
      <c r="A115" s="216" t="s">
        <v>119</v>
      </c>
      <c r="B115" s="261">
        <v>2240</v>
      </c>
      <c r="C115" s="261">
        <v>2240</v>
      </c>
      <c r="D115" s="37">
        <f t="shared" si="7"/>
        <v>1</v>
      </c>
      <c r="E115" s="37">
        <f t="shared" si="5"/>
        <v>2.49453978159126</v>
      </c>
      <c r="F115" s="254"/>
      <c r="G115" s="262">
        <v>641</v>
      </c>
    </row>
    <row r="116" s="245" customFormat="1" ht="16.5" customHeight="1" spans="1:7">
      <c r="A116" s="216" t="s">
        <v>208</v>
      </c>
      <c r="B116" s="261">
        <v>8</v>
      </c>
      <c r="C116" s="261">
        <v>8</v>
      </c>
      <c r="D116" s="37">
        <f t="shared" si="7"/>
        <v>1</v>
      </c>
      <c r="E116" s="37">
        <f t="shared" si="5"/>
        <v>0.333333333333333</v>
      </c>
      <c r="F116" s="254"/>
      <c r="G116" s="262">
        <v>6</v>
      </c>
    </row>
    <row r="117" s="245" customFormat="1" ht="16.5" customHeight="1" spans="1:7">
      <c r="A117" s="256" t="s">
        <v>209</v>
      </c>
      <c r="B117" s="254"/>
      <c r="C117" s="254"/>
      <c r="D117" s="37"/>
      <c r="E117" s="37"/>
      <c r="F117" s="254"/>
      <c r="G117" s="255"/>
    </row>
    <row r="118" s="245" customFormat="1" ht="16.5" customHeight="1" spans="1:7">
      <c r="A118" s="256" t="s">
        <v>210</v>
      </c>
      <c r="B118" s="254">
        <f>SUM(B119:B121)</f>
        <v>55</v>
      </c>
      <c r="C118" s="254">
        <f>SUM(C119:C121)</f>
        <v>55</v>
      </c>
      <c r="D118" s="37">
        <f t="shared" ref="D118:D123" si="8">C118/B118</f>
        <v>1</v>
      </c>
      <c r="E118" s="37">
        <f t="shared" si="5"/>
        <v>-0.963455149501661</v>
      </c>
      <c r="F118" s="254"/>
      <c r="G118" s="255">
        <f>SUM(G119:G121)</f>
        <v>1505</v>
      </c>
    </row>
    <row r="119" s="245" customFormat="1" ht="16.5" customHeight="1" spans="1:7">
      <c r="A119" s="216" t="s">
        <v>211</v>
      </c>
      <c r="B119" s="254">
        <v>105</v>
      </c>
      <c r="C119" s="254">
        <v>105</v>
      </c>
      <c r="D119" s="37">
        <f t="shared" si="8"/>
        <v>1</v>
      </c>
      <c r="E119" s="37">
        <f t="shared" si="5"/>
        <v>-0.912935323383085</v>
      </c>
      <c r="F119" s="254"/>
      <c r="G119" s="255">
        <v>1206</v>
      </c>
    </row>
    <row r="120" s="245" customFormat="1" ht="16.5" customHeight="1" spans="1:7">
      <c r="A120" s="216" t="s">
        <v>212</v>
      </c>
      <c r="B120" s="254">
        <v>-48</v>
      </c>
      <c r="C120" s="254">
        <v>-48</v>
      </c>
      <c r="D120" s="37">
        <f t="shared" si="8"/>
        <v>1</v>
      </c>
      <c r="E120" s="37">
        <f t="shared" si="5"/>
        <v>-1.21145374449339</v>
      </c>
      <c r="F120" s="254"/>
      <c r="G120" s="255">
        <v>227</v>
      </c>
    </row>
    <row r="121" s="245" customFormat="1" ht="16.5" customHeight="1" spans="1:7">
      <c r="A121" s="216" t="s">
        <v>119</v>
      </c>
      <c r="B121" s="254">
        <v>-2</v>
      </c>
      <c r="C121" s="254">
        <v>-2</v>
      </c>
      <c r="D121" s="37">
        <f t="shared" si="8"/>
        <v>1</v>
      </c>
      <c r="E121" s="37">
        <f t="shared" si="5"/>
        <v>-1.02777777777778</v>
      </c>
      <c r="F121" s="254"/>
      <c r="G121" s="255">
        <v>72</v>
      </c>
    </row>
    <row r="122" s="245" customFormat="1" ht="16.5" customHeight="1" spans="1:7">
      <c r="A122" s="259" t="s">
        <v>213</v>
      </c>
      <c r="B122" s="254">
        <f>SUM(B123:B125)</f>
        <v>-56</v>
      </c>
      <c r="C122" s="254">
        <f>SUM(C123:C125)</f>
        <v>-96</v>
      </c>
      <c r="D122" s="37"/>
      <c r="E122" s="37">
        <f t="shared" si="5"/>
        <v>-1.06037735849057</v>
      </c>
      <c r="F122" s="254"/>
      <c r="G122" s="255">
        <f>SUM(G123:G125)</f>
        <v>1590</v>
      </c>
    </row>
    <row r="123" s="245" customFormat="1" ht="16.5" customHeight="1" spans="1:7">
      <c r="A123" s="216" t="s">
        <v>214</v>
      </c>
      <c r="B123" s="254">
        <v>137</v>
      </c>
      <c r="C123" s="254">
        <v>137</v>
      </c>
      <c r="D123" s="37">
        <f t="shared" si="8"/>
        <v>1</v>
      </c>
      <c r="E123" s="37">
        <f t="shared" si="5"/>
        <v>-0.886212624584718</v>
      </c>
      <c r="F123" s="254"/>
      <c r="G123" s="255">
        <v>1204</v>
      </c>
    </row>
    <row r="124" s="245" customFormat="1" ht="16.5" customHeight="1" spans="1:7">
      <c r="A124" s="216" t="s">
        <v>215</v>
      </c>
      <c r="B124" s="254">
        <v>-193</v>
      </c>
      <c r="C124" s="254">
        <v>-233</v>
      </c>
      <c r="D124" s="37"/>
      <c r="E124" s="37">
        <f t="shared" si="5"/>
        <v>-1.80902777777778</v>
      </c>
      <c r="F124" s="254"/>
      <c r="G124" s="255">
        <v>288</v>
      </c>
    </row>
    <row r="125" s="245" customFormat="1" ht="16.5" customHeight="1" spans="1:7">
      <c r="A125" s="216" t="s">
        <v>119</v>
      </c>
      <c r="B125" s="254"/>
      <c r="C125" s="254"/>
      <c r="D125" s="37"/>
      <c r="E125" s="37">
        <f t="shared" si="5"/>
        <v>-1</v>
      </c>
      <c r="F125" s="254"/>
      <c r="G125" s="255">
        <v>98</v>
      </c>
    </row>
    <row r="126" s="245" customFormat="1" ht="16.5" customHeight="1" spans="1:7">
      <c r="A126" s="256" t="s">
        <v>216</v>
      </c>
      <c r="B126" s="254">
        <f>SUM(B127:B130)</f>
        <v>649</v>
      </c>
      <c r="C126" s="254">
        <f>SUM(C127:C130)</f>
        <v>649</v>
      </c>
      <c r="D126" s="37">
        <f>C126/B126</f>
        <v>1</v>
      </c>
      <c r="E126" s="254"/>
      <c r="F126" s="254">
        <f>SUM(F127:F130)</f>
        <v>0</v>
      </c>
      <c r="G126" s="255">
        <v>738</v>
      </c>
    </row>
    <row r="127" s="245" customFormat="1" ht="16.5" customHeight="1" spans="1:7">
      <c r="A127" s="256" t="s">
        <v>217</v>
      </c>
      <c r="B127" s="254">
        <v>313</v>
      </c>
      <c r="C127" s="254">
        <v>313</v>
      </c>
      <c r="D127" s="37">
        <f>C127/B127</f>
        <v>1</v>
      </c>
      <c r="E127" s="37"/>
      <c r="F127" s="254"/>
      <c r="G127" s="258"/>
    </row>
    <row r="128" s="245" customFormat="1" ht="16.5" customHeight="1" spans="1:7">
      <c r="A128" s="256" t="s">
        <v>218</v>
      </c>
      <c r="B128" s="254">
        <v>73</v>
      </c>
      <c r="C128" s="254">
        <v>73</v>
      </c>
      <c r="D128" s="37">
        <f>C128/B128</f>
        <v>1</v>
      </c>
      <c r="E128" s="37"/>
      <c r="F128" s="254"/>
      <c r="G128" s="258"/>
    </row>
    <row r="129" s="245" customFormat="1" ht="16.5" customHeight="1" spans="1:7">
      <c r="A129" s="256" t="s">
        <v>219</v>
      </c>
      <c r="B129" s="254">
        <v>16</v>
      </c>
      <c r="C129" s="254">
        <v>16</v>
      </c>
      <c r="D129" s="37">
        <f>C129/B129</f>
        <v>1</v>
      </c>
      <c r="E129" s="37"/>
      <c r="F129" s="254"/>
      <c r="G129" s="258"/>
    </row>
    <row r="130" s="245" customFormat="1" ht="16.5" customHeight="1" spans="1:7">
      <c r="A130" s="256" t="s">
        <v>220</v>
      </c>
      <c r="B130" s="254">
        <v>247</v>
      </c>
      <c r="C130" s="254">
        <v>247</v>
      </c>
      <c r="D130" s="37">
        <f>C130/B130</f>
        <v>1</v>
      </c>
      <c r="E130" s="37"/>
      <c r="F130" s="254"/>
      <c r="G130" s="258"/>
    </row>
    <row r="131" s="245" customFormat="1" ht="16.5" customHeight="1" spans="1:7">
      <c r="A131" s="256" t="s">
        <v>221</v>
      </c>
      <c r="B131" s="254"/>
      <c r="C131" s="254"/>
      <c r="D131" s="37"/>
      <c r="E131" s="37"/>
      <c r="F131" s="254"/>
      <c r="G131" s="258"/>
    </row>
    <row r="132" s="245" customFormat="1" ht="16.5" customHeight="1" spans="1:7">
      <c r="A132" s="257" t="s">
        <v>222</v>
      </c>
      <c r="B132" s="254"/>
      <c r="C132" s="254"/>
      <c r="D132" s="37"/>
      <c r="E132" s="37"/>
      <c r="F132" s="254"/>
      <c r="G132" s="258"/>
    </row>
    <row r="133" s="245" customFormat="1" ht="16.5" customHeight="1" spans="1:7">
      <c r="A133" s="259" t="s">
        <v>223</v>
      </c>
      <c r="B133" s="254"/>
      <c r="C133" s="254"/>
      <c r="D133" s="37"/>
      <c r="E133" s="37"/>
      <c r="F133" s="254"/>
      <c r="G133" s="258"/>
    </row>
    <row r="134" s="245" customFormat="1" ht="16.5" customHeight="1" spans="1:7">
      <c r="A134" s="256" t="s">
        <v>224</v>
      </c>
      <c r="B134" s="254"/>
      <c r="C134" s="254"/>
      <c r="D134" s="37"/>
      <c r="E134" s="37"/>
      <c r="F134" s="254"/>
      <c r="G134" s="258"/>
    </row>
    <row r="135" s="245" customFormat="1" ht="16.5" customHeight="1" spans="1:7">
      <c r="A135" s="257" t="s">
        <v>225</v>
      </c>
      <c r="B135" s="254">
        <f>SUM(B136)</f>
        <v>408</v>
      </c>
      <c r="C135" s="254">
        <f>SUM(C136)</f>
        <v>408</v>
      </c>
      <c r="D135" s="37">
        <f t="shared" ref="D135:D150" si="9">C135/B135</f>
        <v>1</v>
      </c>
      <c r="E135" s="37">
        <f t="shared" si="5"/>
        <v>-0.0748299319727891</v>
      </c>
      <c r="F135" s="254"/>
      <c r="G135" s="255">
        <f>SUM(G136)</f>
        <v>441</v>
      </c>
    </row>
    <row r="136" s="245" customFormat="1" ht="16.5" customHeight="1" spans="1:7">
      <c r="A136" s="216" t="s">
        <v>226</v>
      </c>
      <c r="B136" s="254">
        <v>408</v>
      </c>
      <c r="C136" s="254">
        <v>408</v>
      </c>
      <c r="D136" s="37">
        <f t="shared" si="9"/>
        <v>1</v>
      </c>
      <c r="E136" s="37">
        <f t="shared" si="5"/>
        <v>-0.0748299319727891</v>
      </c>
      <c r="F136" s="254"/>
      <c r="G136" s="255">
        <v>441</v>
      </c>
    </row>
    <row r="137" s="245" customFormat="1" ht="16.5" customHeight="1" spans="1:7">
      <c r="A137" s="260" t="s">
        <v>66</v>
      </c>
      <c r="B137" s="254">
        <f>B138+B140+B146+B149+B151+B153+B154+B156+B159+B162</f>
        <v>65050</v>
      </c>
      <c r="C137" s="254">
        <f>C138+C140+C146+C149+C151+C153+C154+C156+C159+C162</f>
        <v>62287</v>
      </c>
      <c r="D137" s="37">
        <f t="shared" si="9"/>
        <v>0.957524980784012</v>
      </c>
      <c r="E137" s="37">
        <f t="shared" ref="E137:E198" si="10">(C137-G137)/G137</f>
        <v>-0.171373837619231</v>
      </c>
      <c r="F137" s="254"/>
      <c r="G137" s="255">
        <f>G138+G140+G146+G149+G151+G153+G154+G156+G159+G162</f>
        <v>75169</v>
      </c>
    </row>
    <row r="138" s="245" customFormat="1" ht="16.5" customHeight="1" spans="1:7">
      <c r="A138" s="257" t="s">
        <v>227</v>
      </c>
      <c r="B138" s="254">
        <f>SUM(B139)</f>
        <v>14</v>
      </c>
      <c r="C138" s="254">
        <f>SUM(C139)</f>
        <v>14</v>
      </c>
      <c r="D138" s="37">
        <f t="shared" si="9"/>
        <v>1</v>
      </c>
      <c r="E138" s="37">
        <f t="shared" si="10"/>
        <v>-0.125</v>
      </c>
      <c r="F138" s="254"/>
      <c r="G138" s="255">
        <v>16</v>
      </c>
    </row>
    <row r="139" s="245" customFormat="1" ht="16.5" customHeight="1" spans="1:7">
      <c r="A139" s="216" t="s">
        <v>228</v>
      </c>
      <c r="B139" s="254">
        <v>14</v>
      </c>
      <c r="C139" s="254">
        <v>14</v>
      </c>
      <c r="D139" s="37">
        <f t="shared" si="9"/>
        <v>1</v>
      </c>
      <c r="E139" s="37">
        <f t="shared" si="10"/>
        <v>-0.125</v>
      </c>
      <c r="F139" s="254"/>
      <c r="G139" s="255">
        <v>16</v>
      </c>
    </row>
    <row r="140" s="245" customFormat="1" ht="16.5" customHeight="1" spans="1:7">
      <c r="A140" s="256" t="s">
        <v>229</v>
      </c>
      <c r="B140" s="254">
        <f>SUM(B141:B145)</f>
        <v>58849</v>
      </c>
      <c r="C140" s="254">
        <f>SUM(C141:C145)</f>
        <v>58027</v>
      </c>
      <c r="D140" s="37">
        <f t="shared" si="9"/>
        <v>0.986032048123163</v>
      </c>
      <c r="E140" s="37">
        <f t="shared" si="10"/>
        <v>-0.109783225687679</v>
      </c>
      <c r="F140" s="254"/>
      <c r="G140" s="255">
        <f>SUM(G141:G145)</f>
        <v>65183</v>
      </c>
    </row>
    <row r="141" s="245" customFormat="1" ht="16.5" customHeight="1" spans="1:7">
      <c r="A141" s="216" t="s">
        <v>230</v>
      </c>
      <c r="B141" s="254">
        <v>2132</v>
      </c>
      <c r="C141" s="254">
        <v>1711</v>
      </c>
      <c r="D141" s="37">
        <f t="shared" si="9"/>
        <v>0.802532833020638</v>
      </c>
      <c r="E141" s="37">
        <f t="shared" si="10"/>
        <v>-0.154644268774704</v>
      </c>
      <c r="F141" s="254"/>
      <c r="G141" s="255">
        <v>2024</v>
      </c>
    </row>
    <row r="142" s="245" customFormat="1" ht="16.5" customHeight="1" spans="1:7">
      <c r="A142" s="216" t="s">
        <v>231</v>
      </c>
      <c r="B142" s="254">
        <v>21119</v>
      </c>
      <c r="C142" s="254">
        <v>21120</v>
      </c>
      <c r="D142" s="37">
        <f t="shared" si="9"/>
        <v>1.00004735072683</v>
      </c>
      <c r="E142" s="37">
        <f t="shared" si="10"/>
        <v>-0.2</v>
      </c>
      <c r="F142" s="254"/>
      <c r="G142" s="255">
        <v>26400</v>
      </c>
    </row>
    <row r="143" s="245" customFormat="1" ht="16.5" customHeight="1" spans="1:7">
      <c r="A143" s="216" t="s">
        <v>232</v>
      </c>
      <c r="B143" s="254">
        <v>18832</v>
      </c>
      <c r="C143" s="254">
        <v>18832</v>
      </c>
      <c r="D143" s="37">
        <f t="shared" si="9"/>
        <v>1</v>
      </c>
      <c r="E143" s="37">
        <f t="shared" si="10"/>
        <v>-0.137254901960784</v>
      </c>
      <c r="F143" s="254"/>
      <c r="G143" s="255">
        <v>21828</v>
      </c>
    </row>
    <row r="144" s="245" customFormat="1" ht="16.5" customHeight="1" spans="1:7">
      <c r="A144" s="216" t="s">
        <v>233</v>
      </c>
      <c r="B144" s="254">
        <v>10970</v>
      </c>
      <c r="C144" s="254">
        <v>10970</v>
      </c>
      <c r="D144" s="37">
        <f t="shared" si="9"/>
        <v>1</v>
      </c>
      <c r="E144" s="37">
        <f t="shared" si="10"/>
        <v>-0.0669388449434379</v>
      </c>
      <c r="F144" s="254"/>
      <c r="G144" s="255">
        <v>11757</v>
      </c>
    </row>
    <row r="145" s="245" customFormat="1" ht="16.5" customHeight="1" spans="1:7">
      <c r="A145" s="216" t="s">
        <v>234</v>
      </c>
      <c r="B145" s="254">
        <v>5796</v>
      </c>
      <c r="C145" s="254">
        <v>5394</v>
      </c>
      <c r="D145" s="37">
        <f t="shared" si="9"/>
        <v>0.93064182194617</v>
      </c>
      <c r="E145" s="37">
        <f t="shared" si="10"/>
        <v>0.699432892249527</v>
      </c>
      <c r="F145" s="254"/>
      <c r="G145" s="255">
        <v>3174</v>
      </c>
    </row>
    <row r="146" s="245" customFormat="1" ht="16.5" customHeight="1" spans="1:7">
      <c r="A146" s="256" t="s">
        <v>235</v>
      </c>
      <c r="B146" s="254">
        <f>SUM(B147:B148)</f>
        <v>831</v>
      </c>
      <c r="C146" s="254">
        <f>SUM(C147:C148)</f>
        <v>589</v>
      </c>
      <c r="D146" s="37">
        <f t="shared" si="9"/>
        <v>0.70878459687124</v>
      </c>
      <c r="E146" s="37">
        <f t="shared" si="10"/>
        <v>-0.797385620915033</v>
      </c>
      <c r="F146" s="254"/>
      <c r="G146" s="255">
        <f>SUM(G147:G148)</f>
        <v>2907</v>
      </c>
    </row>
    <row r="147" s="245" customFormat="1" ht="16.5" customHeight="1" spans="1:7">
      <c r="A147" s="216" t="s">
        <v>236</v>
      </c>
      <c r="B147" s="254">
        <v>1057</v>
      </c>
      <c r="C147" s="254">
        <v>1057</v>
      </c>
      <c r="D147" s="37">
        <f t="shared" si="9"/>
        <v>1</v>
      </c>
      <c r="E147" s="37">
        <f t="shared" si="10"/>
        <v>-0.34793337446021</v>
      </c>
      <c r="F147" s="254"/>
      <c r="G147" s="255">
        <v>1621</v>
      </c>
    </row>
    <row r="148" s="245" customFormat="1" ht="16.5" customHeight="1" spans="1:7">
      <c r="A148" s="216" t="s">
        <v>237</v>
      </c>
      <c r="B148" s="254">
        <v>-226</v>
      </c>
      <c r="C148" s="254">
        <v>-468</v>
      </c>
      <c r="D148" s="37"/>
      <c r="E148" s="37">
        <f t="shared" si="10"/>
        <v>-1.36391912908243</v>
      </c>
      <c r="F148" s="254"/>
      <c r="G148" s="255">
        <v>1286</v>
      </c>
    </row>
    <row r="149" s="245" customFormat="1" ht="16.5" customHeight="1" spans="1:7">
      <c r="A149" s="259" t="s">
        <v>238</v>
      </c>
      <c r="B149" s="254">
        <f t="shared" ref="B149:G149" si="11">SUM(B150)</f>
        <v>18</v>
      </c>
      <c r="C149" s="254">
        <f t="shared" si="11"/>
        <v>18</v>
      </c>
      <c r="D149" s="37">
        <f t="shared" si="9"/>
        <v>1</v>
      </c>
      <c r="E149" s="37">
        <f t="shared" si="10"/>
        <v>-0.379310344827586</v>
      </c>
      <c r="F149" s="254">
        <f t="shared" si="11"/>
        <v>0</v>
      </c>
      <c r="G149" s="255">
        <f t="shared" si="11"/>
        <v>29</v>
      </c>
    </row>
    <row r="150" s="245" customFormat="1" ht="16.5" customHeight="1" spans="1:7">
      <c r="A150" s="216" t="s">
        <v>239</v>
      </c>
      <c r="B150" s="254">
        <v>18</v>
      </c>
      <c r="C150" s="254">
        <v>18</v>
      </c>
      <c r="D150" s="37">
        <f t="shared" si="9"/>
        <v>1</v>
      </c>
      <c r="E150" s="37">
        <f t="shared" si="10"/>
        <v>-0.379310344827586</v>
      </c>
      <c r="F150" s="254"/>
      <c r="G150" s="255">
        <v>29</v>
      </c>
    </row>
    <row r="151" s="245" customFormat="1" ht="16.5" customHeight="1" spans="1:7">
      <c r="A151" s="257" t="s">
        <v>240</v>
      </c>
      <c r="B151" s="254"/>
      <c r="C151" s="254"/>
      <c r="D151" s="37"/>
      <c r="E151" s="37">
        <f t="shared" si="10"/>
        <v>-1</v>
      </c>
      <c r="F151" s="254"/>
      <c r="G151" s="255">
        <v>-1</v>
      </c>
    </row>
    <row r="152" s="245" customFormat="1" ht="16.5" customHeight="1" spans="1:7">
      <c r="A152" s="216" t="s">
        <v>241</v>
      </c>
      <c r="B152" s="254"/>
      <c r="C152" s="254"/>
      <c r="D152" s="37"/>
      <c r="E152" s="37">
        <f t="shared" si="10"/>
        <v>-1</v>
      </c>
      <c r="F152" s="254"/>
      <c r="G152" s="255">
        <v>-1</v>
      </c>
    </row>
    <row r="153" s="245" customFormat="1" ht="16.5" customHeight="1" spans="1:7">
      <c r="A153" s="257" t="s">
        <v>242</v>
      </c>
      <c r="B153" s="254"/>
      <c r="C153" s="254"/>
      <c r="D153" s="37"/>
      <c r="E153" s="37"/>
      <c r="F153" s="254"/>
      <c r="G153" s="255"/>
    </row>
    <row r="154" s="245" customFormat="1" ht="16.5" customHeight="1" spans="1:7">
      <c r="A154" s="256" t="s">
        <v>243</v>
      </c>
      <c r="B154" s="254">
        <f>SUM(B155)</f>
        <v>124</v>
      </c>
      <c r="C154" s="254">
        <f>SUM(C155)</f>
        <v>124</v>
      </c>
      <c r="D154" s="37">
        <f t="shared" ref="D154:D166" si="12">C154/B154</f>
        <v>1</v>
      </c>
      <c r="E154" s="37">
        <f t="shared" si="10"/>
        <v>-0.431192660550459</v>
      </c>
      <c r="F154" s="254"/>
      <c r="G154" s="255">
        <f>SUM(G155)</f>
        <v>218</v>
      </c>
    </row>
    <row r="155" s="245" customFormat="1" ht="16.5" customHeight="1" spans="1:7">
      <c r="A155" s="216" t="s">
        <v>244</v>
      </c>
      <c r="B155" s="254">
        <v>124</v>
      </c>
      <c r="C155" s="254">
        <v>124</v>
      </c>
      <c r="D155" s="37">
        <f t="shared" si="12"/>
        <v>1</v>
      </c>
      <c r="E155" s="37">
        <f t="shared" si="10"/>
        <v>-0.431192660550459</v>
      </c>
      <c r="F155" s="254"/>
      <c r="G155" s="255">
        <v>218</v>
      </c>
    </row>
    <row r="156" s="245" customFormat="1" ht="16.5" customHeight="1" spans="1:7">
      <c r="A156" s="257" t="s">
        <v>245</v>
      </c>
      <c r="B156" s="254">
        <f>SUM(B157:B158)</f>
        <v>590</v>
      </c>
      <c r="C156" s="254">
        <f>SUM(C157:C158)</f>
        <v>590</v>
      </c>
      <c r="D156" s="37">
        <f t="shared" si="12"/>
        <v>1</v>
      </c>
      <c r="E156" s="37">
        <f t="shared" si="10"/>
        <v>-0.180555555555556</v>
      </c>
      <c r="F156" s="254"/>
      <c r="G156" s="255">
        <f>SUM(G157:G158)</f>
        <v>720</v>
      </c>
    </row>
    <row r="157" s="245" customFormat="1" ht="16.5" customHeight="1" spans="1:7">
      <c r="A157" s="216" t="s">
        <v>246</v>
      </c>
      <c r="B157" s="254">
        <v>107</v>
      </c>
      <c r="C157" s="254">
        <v>107</v>
      </c>
      <c r="D157" s="37">
        <f t="shared" si="12"/>
        <v>1</v>
      </c>
      <c r="E157" s="37">
        <f t="shared" si="10"/>
        <v>-0.347560975609756</v>
      </c>
      <c r="F157" s="254"/>
      <c r="G157" s="255">
        <v>164</v>
      </c>
    </row>
    <row r="158" s="245" customFormat="1" ht="16.5" customHeight="1" spans="1:7">
      <c r="A158" s="216" t="s">
        <v>247</v>
      </c>
      <c r="B158" s="254">
        <v>483</v>
      </c>
      <c r="C158" s="254">
        <v>483</v>
      </c>
      <c r="D158" s="37">
        <f t="shared" si="12"/>
        <v>1</v>
      </c>
      <c r="E158" s="37">
        <f t="shared" si="10"/>
        <v>-0.131294964028777</v>
      </c>
      <c r="F158" s="254"/>
      <c r="G158" s="255">
        <v>556</v>
      </c>
    </row>
    <row r="159" s="245" customFormat="1" ht="16.5" customHeight="1" spans="1:7">
      <c r="A159" s="256" t="s">
        <v>248</v>
      </c>
      <c r="B159" s="254">
        <f>SUM(B160:B161)</f>
        <v>4034</v>
      </c>
      <c r="C159" s="254">
        <f>SUM(C160:C161)</f>
        <v>2845</v>
      </c>
      <c r="D159" s="37">
        <f t="shared" si="12"/>
        <v>0.705255329697571</v>
      </c>
      <c r="E159" s="37">
        <f t="shared" si="10"/>
        <v>-0.532917419142998</v>
      </c>
      <c r="F159" s="254"/>
      <c r="G159" s="255">
        <f>SUM(G160:G161)</f>
        <v>6091</v>
      </c>
    </row>
    <row r="160" s="245" customFormat="1" ht="16.5" customHeight="1" spans="1:7">
      <c r="A160" s="216" t="s">
        <v>249</v>
      </c>
      <c r="B160" s="254">
        <v>762</v>
      </c>
      <c r="C160" s="254">
        <v>762</v>
      </c>
      <c r="D160" s="37">
        <f t="shared" si="12"/>
        <v>1</v>
      </c>
      <c r="E160" s="37">
        <f t="shared" si="10"/>
        <v>1.22157434402332</v>
      </c>
      <c r="F160" s="254"/>
      <c r="G160" s="255">
        <v>343</v>
      </c>
    </row>
    <row r="161" s="245" customFormat="1" ht="16.5" customHeight="1" spans="1:7">
      <c r="A161" s="216" t="s">
        <v>250</v>
      </c>
      <c r="B161" s="254">
        <v>3272</v>
      </c>
      <c r="C161" s="254">
        <v>2083</v>
      </c>
      <c r="D161" s="37">
        <f t="shared" si="12"/>
        <v>0.63661369193154</v>
      </c>
      <c r="E161" s="37">
        <f t="shared" si="10"/>
        <v>-0.637613082811413</v>
      </c>
      <c r="F161" s="254"/>
      <c r="G161" s="255">
        <v>5748</v>
      </c>
    </row>
    <row r="162" s="245" customFormat="1" ht="16.5" customHeight="1" spans="1:7">
      <c r="A162" s="256" t="s">
        <v>251</v>
      </c>
      <c r="B162" s="254">
        <f>SUM(B163)</f>
        <v>590</v>
      </c>
      <c r="C162" s="254">
        <f>SUM(C163)</f>
        <v>80</v>
      </c>
      <c r="D162" s="37">
        <f t="shared" si="12"/>
        <v>0.135593220338983</v>
      </c>
      <c r="E162" s="37">
        <f t="shared" si="10"/>
        <v>12.3333333333333</v>
      </c>
      <c r="F162" s="254"/>
      <c r="G162" s="255">
        <v>6</v>
      </c>
    </row>
    <row r="163" s="245" customFormat="1" ht="16.5" customHeight="1" spans="1:7">
      <c r="A163" s="216" t="s">
        <v>252</v>
      </c>
      <c r="B163" s="254">
        <v>590</v>
      </c>
      <c r="C163" s="254">
        <v>80</v>
      </c>
      <c r="D163" s="37">
        <f t="shared" si="12"/>
        <v>0.135593220338983</v>
      </c>
      <c r="E163" s="37">
        <f t="shared" si="10"/>
        <v>12.3333333333333</v>
      </c>
      <c r="F163" s="254"/>
      <c r="G163" s="255">
        <v>6</v>
      </c>
    </row>
    <row r="164" s="245" customFormat="1" ht="16.5" customHeight="1" spans="1:7">
      <c r="A164" s="260" t="s">
        <v>67</v>
      </c>
      <c r="B164" s="254">
        <f>B165+B167+B168+B169+B173+B175+B176+B180+B181+B182</f>
        <v>1638</v>
      </c>
      <c r="C164" s="254">
        <f>C165+C167+C168+C169+C173+C175+C176+C180+C181+C182</f>
        <v>1638</v>
      </c>
      <c r="D164" s="37">
        <f t="shared" si="12"/>
        <v>1</v>
      </c>
      <c r="E164" s="37">
        <f t="shared" si="10"/>
        <v>4.18354430379747</v>
      </c>
      <c r="F164" s="254"/>
      <c r="G164" s="255">
        <f>G165+G167+G168+G169+G173+G175+G176+G180+G181+G182</f>
        <v>316</v>
      </c>
    </row>
    <row r="165" s="245" customFormat="1" ht="16.5" customHeight="1" spans="1:7">
      <c r="A165" s="257" t="s">
        <v>253</v>
      </c>
      <c r="B165" s="254">
        <f>SUM(B166)</f>
        <v>77</v>
      </c>
      <c r="C165" s="254">
        <f>SUM(C166)</f>
        <v>77</v>
      </c>
      <c r="D165" s="37">
        <f t="shared" si="12"/>
        <v>1</v>
      </c>
      <c r="E165" s="37">
        <f t="shared" si="10"/>
        <v>-0.266666666666667</v>
      </c>
      <c r="F165" s="254"/>
      <c r="G165" s="255">
        <f>SUM(G166)</f>
        <v>105</v>
      </c>
    </row>
    <row r="166" s="245" customFormat="1" ht="16.5" customHeight="1" spans="1:7">
      <c r="A166" s="216" t="s">
        <v>254</v>
      </c>
      <c r="B166" s="254">
        <v>77</v>
      </c>
      <c r="C166" s="254">
        <v>77</v>
      </c>
      <c r="D166" s="37">
        <f t="shared" si="12"/>
        <v>1</v>
      </c>
      <c r="E166" s="37">
        <f t="shared" si="10"/>
        <v>-0.266666666666667</v>
      </c>
      <c r="F166" s="254"/>
      <c r="G166" s="255">
        <v>105</v>
      </c>
    </row>
    <row r="167" s="245" customFormat="1" ht="16.5" customHeight="1" spans="1:7">
      <c r="A167" s="256" t="s">
        <v>255</v>
      </c>
      <c r="B167" s="254"/>
      <c r="C167" s="254"/>
      <c r="D167" s="37"/>
      <c r="E167" s="37"/>
      <c r="F167" s="254"/>
      <c r="G167" s="255"/>
    </row>
    <row r="168" s="245" customFormat="1" ht="16.5" customHeight="1" spans="1:7">
      <c r="A168" s="257" t="s">
        <v>256</v>
      </c>
      <c r="B168" s="254"/>
      <c r="C168" s="254"/>
      <c r="D168" s="37"/>
      <c r="E168" s="37"/>
      <c r="F168" s="254"/>
      <c r="G168" s="255"/>
    </row>
    <row r="169" s="245" customFormat="1" ht="16.5" customHeight="1" spans="1:7">
      <c r="A169" s="257" t="s">
        <v>257</v>
      </c>
      <c r="B169" s="254">
        <f>SUM(B170:B172)</f>
        <v>70</v>
      </c>
      <c r="C169" s="254">
        <f>SUM(C170:C172)</f>
        <v>70</v>
      </c>
      <c r="D169" s="37">
        <f>C169/B169</f>
        <v>1</v>
      </c>
      <c r="E169" s="37">
        <f t="shared" si="10"/>
        <v>-0.548387096774194</v>
      </c>
      <c r="F169" s="254"/>
      <c r="G169" s="255">
        <f>SUM(G170:G172)</f>
        <v>155</v>
      </c>
    </row>
    <row r="170" s="245" customFormat="1" ht="16.5" customHeight="1" spans="1:7">
      <c r="A170" s="216" t="s">
        <v>258</v>
      </c>
      <c r="B170" s="254">
        <v>2</v>
      </c>
      <c r="C170" s="254">
        <v>2</v>
      </c>
      <c r="D170" s="37">
        <f>C170/B170</f>
        <v>1</v>
      </c>
      <c r="E170" s="37"/>
      <c r="F170" s="254"/>
      <c r="G170" s="255"/>
    </row>
    <row r="171" s="245" customFormat="1" ht="16.5" customHeight="1" spans="1:7">
      <c r="A171" s="216" t="s">
        <v>259</v>
      </c>
      <c r="B171" s="254"/>
      <c r="C171" s="254"/>
      <c r="D171" s="37"/>
      <c r="E171" s="37"/>
      <c r="F171" s="254"/>
      <c r="G171" s="255"/>
    </row>
    <row r="172" s="245" customFormat="1" ht="16.5" customHeight="1" spans="1:7">
      <c r="A172" s="216" t="s">
        <v>260</v>
      </c>
      <c r="B172" s="254">
        <v>68</v>
      </c>
      <c r="C172" s="254">
        <v>68</v>
      </c>
      <c r="D172" s="37">
        <f>C172/B172</f>
        <v>1</v>
      </c>
      <c r="E172" s="37">
        <f t="shared" si="10"/>
        <v>-0.561290322580645</v>
      </c>
      <c r="F172" s="254"/>
      <c r="G172" s="255">
        <v>155</v>
      </c>
    </row>
    <row r="173" s="245" customFormat="1" ht="16.5" customHeight="1" spans="1:7">
      <c r="A173" s="257" t="s">
        <v>261</v>
      </c>
      <c r="B173" s="254">
        <f>SUM(B174)</f>
        <v>178</v>
      </c>
      <c r="C173" s="254">
        <f>SUM(C174)</f>
        <v>178</v>
      </c>
      <c r="D173" s="37">
        <f>C173/B173</f>
        <v>1</v>
      </c>
      <c r="E173" s="37"/>
      <c r="F173" s="254"/>
      <c r="G173" s="255">
        <f>SUM(G174)</f>
        <v>0</v>
      </c>
    </row>
    <row r="174" s="245" customFormat="1" ht="16.5" customHeight="1" spans="1:7">
      <c r="A174" s="216" t="s">
        <v>262</v>
      </c>
      <c r="B174" s="254">
        <v>178</v>
      </c>
      <c r="C174" s="254">
        <v>178</v>
      </c>
      <c r="D174" s="37">
        <f>C174/B174</f>
        <v>1</v>
      </c>
      <c r="E174" s="37"/>
      <c r="F174" s="254"/>
      <c r="G174" s="255"/>
    </row>
    <row r="175" s="245" customFormat="1" ht="16.5" customHeight="1" spans="1:7">
      <c r="A175" s="257" t="s">
        <v>263</v>
      </c>
      <c r="B175" s="254"/>
      <c r="C175" s="254"/>
      <c r="D175" s="37"/>
      <c r="E175" s="37"/>
      <c r="F175" s="254"/>
      <c r="G175" s="255"/>
    </row>
    <row r="176" s="245" customFormat="1" ht="16.5" customHeight="1" spans="1:7">
      <c r="A176" s="256" t="s">
        <v>264</v>
      </c>
      <c r="B176" s="254">
        <f>SUM(B177:B179)</f>
        <v>89</v>
      </c>
      <c r="C176" s="254">
        <f>SUM(C177:C179)</f>
        <v>89</v>
      </c>
      <c r="D176" s="37">
        <f>C176/B176</f>
        <v>1</v>
      </c>
      <c r="E176" s="37">
        <f t="shared" si="10"/>
        <v>-0.18348623853211</v>
      </c>
      <c r="F176" s="254"/>
      <c r="G176" s="255">
        <f>SUM(G177:G179)</f>
        <v>109</v>
      </c>
    </row>
    <row r="177" s="245" customFormat="1" ht="16.5" customHeight="1" spans="1:7">
      <c r="A177" s="216" t="s">
        <v>265</v>
      </c>
      <c r="B177" s="254">
        <v>89</v>
      </c>
      <c r="C177" s="254">
        <v>89</v>
      </c>
      <c r="D177" s="37">
        <f>C177/B177</f>
        <v>1</v>
      </c>
      <c r="E177" s="37">
        <f t="shared" si="10"/>
        <v>-0.18348623853211</v>
      </c>
      <c r="F177" s="254"/>
      <c r="G177" s="255">
        <v>109</v>
      </c>
    </row>
    <row r="178" s="245" customFormat="1" ht="16.5" customHeight="1" spans="1:7">
      <c r="A178" s="216" t="s">
        <v>266</v>
      </c>
      <c r="B178" s="254"/>
      <c r="C178" s="254"/>
      <c r="D178" s="37"/>
      <c r="E178" s="37"/>
      <c r="F178" s="254"/>
      <c r="G178" s="255"/>
    </row>
    <row r="179" s="245" customFormat="1" ht="16.5" customHeight="1" spans="1:7">
      <c r="A179" s="216" t="s">
        <v>267</v>
      </c>
      <c r="B179" s="254"/>
      <c r="C179" s="254"/>
      <c r="D179" s="37"/>
      <c r="E179" s="37"/>
      <c r="F179" s="254"/>
      <c r="G179" s="255"/>
    </row>
    <row r="180" s="245" customFormat="1" ht="16.5" customHeight="1" spans="1:7">
      <c r="A180" s="256" t="s">
        <v>268</v>
      </c>
      <c r="B180" s="254"/>
      <c r="C180" s="254"/>
      <c r="D180" s="37"/>
      <c r="E180" s="37"/>
      <c r="F180" s="254"/>
      <c r="G180" s="255"/>
    </row>
    <row r="181" s="245" customFormat="1" ht="16.5" customHeight="1" spans="1:7">
      <c r="A181" s="259" t="s">
        <v>269</v>
      </c>
      <c r="B181" s="254"/>
      <c r="C181" s="254"/>
      <c r="D181" s="37"/>
      <c r="E181" s="37"/>
      <c r="F181" s="254"/>
      <c r="G181" s="255"/>
    </row>
    <row r="182" s="245" customFormat="1" ht="16.5" customHeight="1" spans="1:7">
      <c r="A182" s="256" t="s">
        <v>270</v>
      </c>
      <c r="B182" s="254">
        <f>SUM(B183)</f>
        <v>1224</v>
      </c>
      <c r="C182" s="254">
        <f>SUM(C183)</f>
        <v>1224</v>
      </c>
      <c r="D182" s="37">
        <f t="shared" ref="D182:D230" si="13">C182/B182</f>
        <v>1</v>
      </c>
      <c r="E182" s="37"/>
      <c r="F182" s="254"/>
      <c r="G182" s="255">
        <f>SUM(G183)</f>
        <v>-53</v>
      </c>
    </row>
    <row r="183" s="245" customFormat="1" ht="16.5" customHeight="1" spans="1:7">
      <c r="A183" s="216" t="s">
        <v>271</v>
      </c>
      <c r="B183" s="254">
        <v>1224</v>
      </c>
      <c r="C183" s="254">
        <v>1224</v>
      </c>
      <c r="D183" s="37">
        <f t="shared" si="13"/>
        <v>1</v>
      </c>
      <c r="E183" s="37"/>
      <c r="F183" s="254"/>
      <c r="G183" s="255">
        <v>-53</v>
      </c>
    </row>
    <row r="184" s="245" customFormat="1" ht="16.5" customHeight="1" spans="1:7">
      <c r="A184" s="253" t="s">
        <v>68</v>
      </c>
      <c r="B184" s="254">
        <f>B185+B195+B199+B203+B209</f>
        <v>3826</v>
      </c>
      <c r="C184" s="254">
        <f>C185+C195+C199+C203+C209</f>
        <v>3826</v>
      </c>
      <c r="D184" s="37">
        <f t="shared" si="13"/>
        <v>1</v>
      </c>
      <c r="E184" s="37">
        <f t="shared" si="10"/>
        <v>-0.172756756756757</v>
      </c>
      <c r="F184" s="254"/>
      <c r="G184" s="255">
        <f>G185+G195+G199+G203+G209</f>
        <v>4625</v>
      </c>
    </row>
    <row r="185" s="245" customFormat="1" ht="16.5" customHeight="1" spans="1:7">
      <c r="A185" s="259" t="s">
        <v>272</v>
      </c>
      <c r="B185" s="254">
        <f>SUM(B186:B194)</f>
        <v>1511</v>
      </c>
      <c r="C185" s="254">
        <f>SUM(C186:C194)</f>
        <v>1511</v>
      </c>
      <c r="D185" s="37">
        <f t="shared" si="13"/>
        <v>1</v>
      </c>
      <c r="E185" s="37">
        <f t="shared" si="10"/>
        <v>-0.19542066027689</v>
      </c>
      <c r="F185" s="254"/>
      <c r="G185" s="255">
        <f>SUM(G186:G194)</f>
        <v>1878</v>
      </c>
    </row>
    <row r="186" s="245" customFormat="1" ht="16.5" customHeight="1" spans="1:7">
      <c r="A186" s="216" t="s">
        <v>273</v>
      </c>
      <c r="B186" s="254">
        <v>85</v>
      </c>
      <c r="C186" s="254">
        <v>85</v>
      </c>
      <c r="D186" s="37">
        <f t="shared" si="13"/>
        <v>1</v>
      </c>
      <c r="E186" s="37">
        <f t="shared" si="10"/>
        <v>-0.220183486238532</v>
      </c>
      <c r="F186" s="254"/>
      <c r="G186" s="255">
        <v>109</v>
      </c>
    </row>
    <row r="187" s="245" customFormat="1" ht="16.5" customHeight="1" spans="1:7">
      <c r="A187" s="216" t="s">
        <v>274</v>
      </c>
      <c r="B187" s="254">
        <v>174</v>
      </c>
      <c r="C187" s="254">
        <v>174</v>
      </c>
      <c r="D187" s="37">
        <f t="shared" si="13"/>
        <v>1</v>
      </c>
      <c r="E187" s="37">
        <f t="shared" si="10"/>
        <v>-0.121212121212121</v>
      </c>
      <c r="F187" s="254"/>
      <c r="G187" s="255">
        <v>198</v>
      </c>
    </row>
    <row r="188" s="245" customFormat="1" ht="16.5" customHeight="1" spans="1:7">
      <c r="A188" s="216" t="s">
        <v>275</v>
      </c>
      <c r="B188" s="254">
        <v>41</v>
      </c>
      <c r="C188" s="254">
        <v>41</v>
      </c>
      <c r="D188" s="37">
        <f t="shared" si="13"/>
        <v>1</v>
      </c>
      <c r="E188" s="37">
        <f t="shared" si="10"/>
        <v>0.0512820512820513</v>
      </c>
      <c r="F188" s="254"/>
      <c r="G188" s="255">
        <v>39</v>
      </c>
    </row>
    <row r="189" s="245" customFormat="1" ht="16.5" customHeight="1" spans="1:7">
      <c r="A189" s="216" t="s">
        <v>276</v>
      </c>
      <c r="B189" s="254">
        <v>520</v>
      </c>
      <c r="C189" s="254">
        <v>520</v>
      </c>
      <c r="D189" s="37">
        <f t="shared" si="13"/>
        <v>1</v>
      </c>
      <c r="E189" s="37">
        <f t="shared" si="10"/>
        <v>-0.17329093799682</v>
      </c>
      <c r="F189" s="254"/>
      <c r="G189" s="255">
        <v>629</v>
      </c>
    </row>
    <row r="190" s="245" customFormat="1" ht="16.5" customHeight="1" spans="1:7">
      <c r="A190" s="216" t="s">
        <v>277</v>
      </c>
      <c r="B190" s="254">
        <v>20</v>
      </c>
      <c r="C190" s="254">
        <v>20</v>
      </c>
      <c r="D190" s="37">
        <f t="shared" si="13"/>
        <v>1</v>
      </c>
      <c r="E190" s="37"/>
      <c r="F190" s="254"/>
      <c r="G190" s="263"/>
    </row>
    <row r="191" s="245" customFormat="1" ht="16.5" customHeight="1" spans="1:7">
      <c r="A191" s="216" t="s">
        <v>278</v>
      </c>
      <c r="B191" s="254">
        <v>232</v>
      </c>
      <c r="C191" s="254">
        <v>232</v>
      </c>
      <c r="D191" s="37">
        <f t="shared" si="13"/>
        <v>1</v>
      </c>
      <c r="E191" s="37">
        <f t="shared" si="10"/>
        <v>-0.072</v>
      </c>
      <c r="F191" s="254"/>
      <c r="G191" s="255">
        <v>250</v>
      </c>
    </row>
    <row r="192" s="245" customFormat="1" ht="16.5" customHeight="1" spans="1:7">
      <c r="A192" s="216" t="s">
        <v>279</v>
      </c>
      <c r="B192" s="254">
        <v>220</v>
      </c>
      <c r="C192" s="254">
        <v>220</v>
      </c>
      <c r="D192" s="37">
        <f t="shared" si="13"/>
        <v>1</v>
      </c>
      <c r="E192" s="37">
        <f t="shared" si="10"/>
        <v>-0.323076923076923</v>
      </c>
      <c r="F192" s="254"/>
      <c r="G192" s="255">
        <v>325</v>
      </c>
    </row>
    <row r="193" s="245" customFormat="1" ht="16.5" customHeight="1" spans="1:7">
      <c r="A193" s="216" t="s">
        <v>280</v>
      </c>
      <c r="B193" s="254">
        <v>187</v>
      </c>
      <c r="C193" s="254">
        <v>187</v>
      </c>
      <c r="D193" s="37">
        <f t="shared" si="13"/>
        <v>1</v>
      </c>
      <c r="E193" s="37">
        <f t="shared" si="10"/>
        <v>-0.117924528301887</v>
      </c>
      <c r="F193" s="254"/>
      <c r="G193" s="255">
        <v>212</v>
      </c>
    </row>
    <row r="194" s="245" customFormat="1" ht="16.5" customHeight="1" spans="1:7">
      <c r="A194" s="216" t="s">
        <v>281</v>
      </c>
      <c r="B194" s="264">
        <v>32</v>
      </c>
      <c r="C194" s="254">
        <v>32</v>
      </c>
      <c r="D194" s="37">
        <f t="shared" si="13"/>
        <v>1</v>
      </c>
      <c r="E194" s="37">
        <f t="shared" si="10"/>
        <v>-0.724137931034483</v>
      </c>
      <c r="F194" s="254"/>
      <c r="G194" s="255">
        <v>116</v>
      </c>
    </row>
    <row r="195" s="245" customFormat="1" ht="16.5" customHeight="1" spans="1:7">
      <c r="A195" s="259" t="s">
        <v>282</v>
      </c>
      <c r="B195" s="254">
        <f>SUM(B196:B198)</f>
        <v>649</v>
      </c>
      <c r="C195" s="254">
        <f>SUM(C196:C198)</f>
        <v>649</v>
      </c>
      <c r="D195" s="37">
        <f t="shared" si="13"/>
        <v>1</v>
      </c>
      <c r="E195" s="37">
        <f t="shared" si="10"/>
        <v>0.282608695652174</v>
      </c>
      <c r="F195" s="254"/>
      <c r="G195" s="255">
        <f>SUM(G196:G198)</f>
        <v>506</v>
      </c>
    </row>
    <row r="196" s="245" customFormat="1" ht="16.5" customHeight="1" spans="1:7">
      <c r="A196" s="216" t="s">
        <v>283</v>
      </c>
      <c r="B196" s="254">
        <v>305</v>
      </c>
      <c r="C196" s="254">
        <v>305</v>
      </c>
      <c r="D196" s="37">
        <f t="shared" si="13"/>
        <v>1</v>
      </c>
      <c r="E196" s="37">
        <f t="shared" si="10"/>
        <v>7.97058823529412</v>
      </c>
      <c r="F196" s="254"/>
      <c r="G196" s="255">
        <v>34</v>
      </c>
    </row>
    <row r="197" s="245" customFormat="1" ht="16.5" customHeight="1" spans="1:7">
      <c r="A197" s="216" t="s">
        <v>284</v>
      </c>
      <c r="B197" s="254">
        <v>131</v>
      </c>
      <c r="C197" s="254">
        <v>131</v>
      </c>
      <c r="D197" s="37">
        <f t="shared" si="13"/>
        <v>1</v>
      </c>
      <c r="E197" s="37">
        <f t="shared" si="10"/>
        <v>-0.376190476190476</v>
      </c>
      <c r="F197" s="254"/>
      <c r="G197" s="255">
        <v>210</v>
      </c>
    </row>
    <row r="198" s="245" customFormat="1" ht="16.5" customHeight="1" spans="1:7">
      <c r="A198" s="216" t="s">
        <v>285</v>
      </c>
      <c r="B198" s="254">
        <v>213</v>
      </c>
      <c r="C198" s="254">
        <v>213</v>
      </c>
      <c r="D198" s="37">
        <f t="shared" si="13"/>
        <v>1</v>
      </c>
      <c r="E198" s="37">
        <f t="shared" si="10"/>
        <v>-0.187022900763359</v>
      </c>
      <c r="F198" s="254"/>
      <c r="G198" s="255">
        <v>262</v>
      </c>
    </row>
    <row r="199" s="245" customFormat="1" ht="16.5" customHeight="1" spans="1:7">
      <c r="A199" s="259" t="s">
        <v>286</v>
      </c>
      <c r="B199" s="254">
        <f>SUM(B200:B202)</f>
        <v>190</v>
      </c>
      <c r="C199" s="254">
        <f>SUM(C200:C202)</f>
        <v>190</v>
      </c>
      <c r="D199" s="37">
        <f t="shared" si="13"/>
        <v>1</v>
      </c>
      <c r="E199" s="37"/>
      <c r="F199" s="254"/>
      <c r="G199" s="255">
        <f>SUM(G200:G202)</f>
        <v>183</v>
      </c>
    </row>
    <row r="200" s="245" customFormat="1" ht="16.5" customHeight="1" spans="1:7">
      <c r="A200" s="259" t="s">
        <v>287</v>
      </c>
      <c r="B200" s="254">
        <v>100</v>
      </c>
      <c r="C200" s="254">
        <v>100</v>
      </c>
      <c r="D200" s="37">
        <f t="shared" si="13"/>
        <v>1</v>
      </c>
      <c r="E200" s="37"/>
      <c r="F200" s="254"/>
      <c r="G200" s="255">
        <v>82</v>
      </c>
    </row>
    <row r="201" s="245" customFormat="1" ht="16.5" customHeight="1" spans="1:7">
      <c r="A201" s="259" t="s">
        <v>288</v>
      </c>
      <c r="B201" s="254">
        <v>36</v>
      </c>
      <c r="C201" s="254">
        <v>36</v>
      </c>
      <c r="D201" s="37">
        <f t="shared" si="13"/>
        <v>1</v>
      </c>
      <c r="E201" s="37"/>
      <c r="F201" s="254"/>
      <c r="G201" s="255">
        <v>51</v>
      </c>
    </row>
    <row r="202" s="245" customFormat="1" ht="16.5" customHeight="1" spans="1:7">
      <c r="A202" s="216" t="s">
        <v>289</v>
      </c>
      <c r="B202" s="254">
        <v>54</v>
      </c>
      <c r="C202" s="254">
        <v>54</v>
      </c>
      <c r="D202" s="37">
        <f t="shared" si="13"/>
        <v>1</v>
      </c>
      <c r="E202" s="37"/>
      <c r="F202" s="254"/>
      <c r="G202" s="255">
        <v>50</v>
      </c>
    </row>
    <row r="203" s="245" customFormat="1" ht="16.5" customHeight="1" spans="1:7">
      <c r="A203" s="259" t="s">
        <v>290</v>
      </c>
      <c r="B203" s="254">
        <f>SUM(B204:B208)</f>
        <v>1226</v>
      </c>
      <c r="C203" s="254">
        <f>SUM(C204:C208)</f>
        <v>1226</v>
      </c>
      <c r="D203" s="37">
        <f t="shared" si="13"/>
        <v>1</v>
      </c>
      <c r="E203" s="37">
        <f t="shared" ref="E203:E270" si="14">(C203-G203)/G203</f>
        <v>-0.15448275862069</v>
      </c>
      <c r="F203" s="254"/>
      <c r="G203" s="255">
        <f>SUM(G204:G208)</f>
        <v>1450</v>
      </c>
    </row>
    <row r="204" s="245" customFormat="1" ht="16.5" customHeight="1" spans="1:7">
      <c r="A204" s="216" t="s">
        <v>291</v>
      </c>
      <c r="B204" s="254">
        <v>291</v>
      </c>
      <c r="C204" s="254">
        <v>291</v>
      </c>
      <c r="D204" s="37">
        <f t="shared" si="13"/>
        <v>1</v>
      </c>
      <c r="E204" s="37">
        <f t="shared" si="14"/>
        <v>-0.202739726027397</v>
      </c>
      <c r="F204" s="254"/>
      <c r="G204" s="255">
        <v>365</v>
      </c>
    </row>
    <row r="205" s="245" customFormat="1" ht="16.5" customHeight="1" spans="1:7">
      <c r="A205" s="216" t="s">
        <v>292</v>
      </c>
      <c r="B205" s="254">
        <v>469</v>
      </c>
      <c r="C205" s="254">
        <v>469</v>
      </c>
      <c r="D205" s="37">
        <f t="shared" si="13"/>
        <v>1</v>
      </c>
      <c r="E205" s="37">
        <f t="shared" si="14"/>
        <v>-0.0289855072463768</v>
      </c>
      <c r="F205" s="254"/>
      <c r="G205" s="255">
        <v>483</v>
      </c>
    </row>
    <row r="206" s="245" customFormat="1" ht="16.5" customHeight="1" spans="1:7">
      <c r="A206" s="216" t="s">
        <v>293</v>
      </c>
      <c r="B206" s="254">
        <v>51</v>
      </c>
      <c r="C206" s="254">
        <v>51</v>
      </c>
      <c r="D206" s="37">
        <f t="shared" si="13"/>
        <v>1</v>
      </c>
      <c r="E206" s="37"/>
      <c r="F206" s="254"/>
      <c r="G206" s="255">
        <v>20</v>
      </c>
    </row>
    <row r="207" s="245" customFormat="1" ht="16.5" customHeight="1" spans="1:7">
      <c r="A207" s="216" t="s">
        <v>294</v>
      </c>
      <c r="B207" s="254">
        <v>239</v>
      </c>
      <c r="C207" s="254">
        <v>239</v>
      </c>
      <c r="D207" s="37">
        <f t="shared" si="13"/>
        <v>1</v>
      </c>
      <c r="E207" s="37">
        <f t="shared" si="14"/>
        <v>-0.273556231003039</v>
      </c>
      <c r="F207" s="254"/>
      <c r="G207" s="255">
        <v>329</v>
      </c>
    </row>
    <row r="208" s="245" customFormat="1" ht="16.5" customHeight="1" spans="1:7">
      <c r="A208" s="216" t="s">
        <v>295</v>
      </c>
      <c r="B208" s="254">
        <v>176</v>
      </c>
      <c r="C208" s="254">
        <v>176</v>
      </c>
      <c r="D208" s="37">
        <f t="shared" si="13"/>
        <v>1</v>
      </c>
      <c r="E208" s="37">
        <f t="shared" si="14"/>
        <v>-0.304347826086957</v>
      </c>
      <c r="F208" s="254"/>
      <c r="G208" s="255">
        <v>253</v>
      </c>
    </row>
    <row r="209" s="245" customFormat="1" ht="16.5" customHeight="1" spans="1:7">
      <c r="A209" s="259" t="s">
        <v>296</v>
      </c>
      <c r="B209" s="254">
        <f>SUM(B210:B212)</f>
        <v>250</v>
      </c>
      <c r="C209" s="254">
        <f>SUM(C210:C212)</f>
        <v>250</v>
      </c>
      <c r="D209" s="37">
        <f t="shared" si="13"/>
        <v>1</v>
      </c>
      <c r="E209" s="37">
        <f t="shared" si="14"/>
        <v>-0.588815789473684</v>
      </c>
      <c r="F209" s="254"/>
      <c r="G209" s="255">
        <f>SUM(G210:G212)</f>
        <v>608</v>
      </c>
    </row>
    <row r="210" s="245" customFormat="1" ht="16.5" customHeight="1" spans="1:7">
      <c r="A210" s="216" t="s">
        <v>297</v>
      </c>
      <c r="B210" s="254">
        <v>15</v>
      </c>
      <c r="C210" s="254">
        <v>15</v>
      </c>
      <c r="D210" s="37">
        <f t="shared" si="13"/>
        <v>1</v>
      </c>
      <c r="E210" s="37"/>
      <c r="F210" s="254"/>
      <c r="G210" s="255"/>
    </row>
    <row r="211" s="245" customFormat="1" ht="16.5" customHeight="1" spans="1:7">
      <c r="A211" s="216" t="s">
        <v>298</v>
      </c>
      <c r="B211" s="254">
        <v>25</v>
      </c>
      <c r="C211" s="254">
        <v>25</v>
      </c>
      <c r="D211" s="37">
        <f t="shared" si="13"/>
        <v>1</v>
      </c>
      <c r="E211" s="37">
        <f t="shared" si="14"/>
        <v>-0.75</v>
      </c>
      <c r="F211" s="254"/>
      <c r="G211" s="255">
        <v>100</v>
      </c>
    </row>
    <row r="212" s="245" customFormat="1" ht="16.5" customHeight="1" spans="1:7">
      <c r="A212" s="216" t="s">
        <v>299</v>
      </c>
      <c r="B212" s="254">
        <v>210</v>
      </c>
      <c r="C212" s="254">
        <v>210</v>
      </c>
      <c r="D212" s="37">
        <f t="shared" si="13"/>
        <v>1</v>
      </c>
      <c r="E212" s="37">
        <f t="shared" si="14"/>
        <v>-0.586614173228346</v>
      </c>
      <c r="F212" s="254"/>
      <c r="G212" s="255">
        <v>508</v>
      </c>
    </row>
    <row r="213" s="245" customFormat="1" ht="16.5" customHeight="1" spans="1:7">
      <c r="A213" s="253" t="s">
        <v>69</v>
      </c>
      <c r="B213" s="254">
        <f ca="1">B214+B219+B226+B229+B232+B241+B242+B245+B251+B256+B262+B268+B271+B274+B277+B279+B282+B286</f>
        <v>56180</v>
      </c>
      <c r="C213" s="254">
        <f ca="1">C214+C219+C226+C229+C232+C241+C242+C245+C251+C256+C262+C268+C271+C274+C277+C279+C282+C286</f>
        <v>55746</v>
      </c>
      <c r="D213" s="37">
        <f ca="1" t="shared" si="13"/>
        <v>0.992274830900676</v>
      </c>
      <c r="E213" s="37">
        <f ca="1" t="shared" si="14"/>
        <v>0.581850685281348</v>
      </c>
      <c r="F213" s="254"/>
      <c r="G213" s="255">
        <f ca="1">G214+G219+G226+G229+G232+G241+G242+G245+G251+G256+G262+G268+G271+G274+G277+G279+G282+G286</f>
        <v>35241</v>
      </c>
    </row>
    <row r="214" s="245" customFormat="1" ht="16.5" customHeight="1" spans="1:7">
      <c r="A214" s="259" t="s">
        <v>300</v>
      </c>
      <c r="B214" s="254">
        <f>SUM(B215:B218)</f>
        <v>3824</v>
      </c>
      <c r="C214" s="254">
        <f>SUM(C215:C218)</f>
        <v>3824</v>
      </c>
      <c r="D214" s="37">
        <f t="shared" si="13"/>
        <v>1</v>
      </c>
      <c r="E214" s="37">
        <f t="shared" si="14"/>
        <v>-0.117266851338874</v>
      </c>
      <c r="F214" s="254"/>
      <c r="G214" s="255">
        <f>SUM(G215:G218)</f>
        <v>4332</v>
      </c>
    </row>
    <row r="215" s="245" customFormat="1" ht="16.5" customHeight="1" spans="1:7">
      <c r="A215" s="216" t="s">
        <v>301</v>
      </c>
      <c r="B215" s="254">
        <v>422</v>
      </c>
      <c r="C215" s="254">
        <v>422</v>
      </c>
      <c r="D215" s="37">
        <f t="shared" si="13"/>
        <v>1</v>
      </c>
      <c r="E215" s="37">
        <f t="shared" si="14"/>
        <v>0.137466307277628</v>
      </c>
      <c r="F215" s="254"/>
      <c r="G215" s="255">
        <v>371</v>
      </c>
    </row>
    <row r="216" s="245" customFormat="1" ht="16.5" customHeight="1" spans="1:7">
      <c r="A216" s="216" t="s">
        <v>302</v>
      </c>
      <c r="B216" s="254">
        <v>143</v>
      </c>
      <c r="C216" s="254">
        <v>143</v>
      </c>
      <c r="D216" s="37">
        <f t="shared" si="13"/>
        <v>1</v>
      </c>
      <c r="E216" s="37">
        <f t="shared" si="14"/>
        <v>-0.133333333333333</v>
      </c>
      <c r="F216" s="254"/>
      <c r="G216" s="255">
        <v>165</v>
      </c>
    </row>
    <row r="217" s="245" customFormat="1" ht="16.5" customHeight="1" spans="1:7">
      <c r="A217" s="216" t="s">
        <v>303</v>
      </c>
      <c r="B217" s="254">
        <v>1164</v>
      </c>
      <c r="C217" s="254">
        <v>1164</v>
      </c>
      <c r="D217" s="37">
        <f t="shared" si="13"/>
        <v>1</v>
      </c>
      <c r="E217" s="37">
        <f t="shared" si="14"/>
        <v>-0.244155844155844</v>
      </c>
      <c r="F217" s="254"/>
      <c r="G217" s="255">
        <v>1540</v>
      </c>
    </row>
    <row r="218" s="245" customFormat="1" ht="16.5" customHeight="1" spans="1:7">
      <c r="A218" s="216" t="s">
        <v>304</v>
      </c>
      <c r="B218" s="254">
        <v>2095</v>
      </c>
      <c r="C218" s="254">
        <v>2095</v>
      </c>
      <c r="D218" s="37">
        <f t="shared" si="13"/>
        <v>1</v>
      </c>
      <c r="E218" s="37">
        <f t="shared" si="14"/>
        <v>-0.0713652482269504</v>
      </c>
      <c r="F218" s="254"/>
      <c r="G218" s="255">
        <v>2256</v>
      </c>
    </row>
    <row r="219" s="245" customFormat="1" ht="16.5" customHeight="1" spans="1:7">
      <c r="A219" s="259" t="s">
        <v>305</v>
      </c>
      <c r="B219" s="254">
        <f>SUM(B220:B225)</f>
        <v>793</v>
      </c>
      <c r="C219" s="254">
        <f>SUM(C220:C225)</f>
        <v>651</v>
      </c>
      <c r="D219" s="37">
        <f t="shared" si="13"/>
        <v>0.82093316519546</v>
      </c>
      <c r="E219" s="37">
        <f t="shared" si="14"/>
        <v>71.3333333333333</v>
      </c>
      <c r="F219" s="254"/>
      <c r="G219" s="255">
        <f>SUM(G220:G225)</f>
        <v>9</v>
      </c>
    </row>
    <row r="220" s="245" customFormat="1" ht="16.5" customHeight="1" spans="1:7">
      <c r="A220" s="216" t="s">
        <v>306</v>
      </c>
      <c r="B220" s="254">
        <v>105</v>
      </c>
      <c r="C220" s="254">
        <v>105</v>
      </c>
      <c r="D220" s="37">
        <f t="shared" si="13"/>
        <v>1</v>
      </c>
      <c r="E220" s="37">
        <f t="shared" si="14"/>
        <v>-0.036697247706422</v>
      </c>
      <c r="F220" s="254"/>
      <c r="G220" s="255">
        <v>109</v>
      </c>
    </row>
    <row r="221" s="245" customFormat="1" ht="16.5" customHeight="1" spans="1:7">
      <c r="A221" s="216" t="s">
        <v>307</v>
      </c>
      <c r="B221" s="254">
        <v>61</v>
      </c>
      <c r="C221" s="254">
        <v>61</v>
      </c>
      <c r="D221" s="37">
        <f t="shared" si="13"/>
        <v>1</v>
      </c>
      <c r="E221" s="37">
        <f t="shared" si="14"/>
        <v>1.17857142857143</v>
      </c>
      <c r="F221" s="254"/>
      <c r="G221" s="255">
        <v>28</v>
      </c>
    </row>
    <row r="222" s="245" customFormat="1" ht="16.5" customHeight="1" spans="1:7">
      <c r="A222" s="216" t="s">
        <v>308</v>
      </c>
      <c r="B222" s="254">
        <v>336</v>
      </c>
      <c r="C222" s="254">
        <v>336</v>
      </c>
      <c r="D222" s="37">
        <f t="shared" si="13"/>
        <v>1</v>
      </c>
      <c r="E222" s="37">
        <f t="shared" si="14"/>
        <v>-0.064066852367688</v>
      </c>
      <c r="F222" s="254"/>
      <c r="G222" s="255">
        <v>359</v>
      </c>
    </row>
    <row r="223" s="245" customFormat="1" ht="16.5" customHeight="1" spans="1:7">
      <c r="A223" s="216" t="s">
        <v>309</v>
      </c>
      <c r="B223" s="254">
        <v>35</v>
      </c>
      <c r="C223" s="254">
        <v>35</v>
      </c>
      <c r="D223" s="37">
        <f t="shared" si="13"/>
        <v>1</v>
      </c>
      <c r="E223" s="37">
        <f t="shared" si="14"/>
        <v>-0.313725490196078</v>
      </c>
      <c r="F223" s="254"/>
      <c r="G223" s="255">
        <v>51</v>
      </c>
    </row>
    <row r="224" s="245" customFormat="1" ht="16.5" customHeight="1" spans="1:7">
      <c r="A224" s="216" t="s">
        <v>310</v>
      </c>
      <c r="B224" s="254">
        <v>141</v>
      </c>
      <c r="C224" s="254">
        <v>-1</v>
      </c>
      <c r="D224" s="37"/>
      <c r="E224" s="37">
        <f t="shared" si="14"/>
        <v>0</v>
      </c>
      <c r="F224" s="254"/>
      <c r="G224" s="255">
        <v>-1</v>
      </c>
    </row>
    <row r="225" s="245" customFormat="1" ht="16.5" customHeight="1" spans="1:7">
      <c r="A225" s="216" t="s">
        <v>311</v>
      </c>
      <c r="B225" s="254">
        <v>115</v>
      </c>
      <c r="C225" s="254">
        <v>115</v>
      </c>
      <c r="D225" s="37">
        <f t="shared" si="13"/>
        <v>1</v>
      </c>
      <c r="E225" s="37"/>
      <c r="F225" s="254"/>
      <c r="G225" s="255">
        <v>-537</v>
      </c>
    </row>
    <row r="226" s="245" customFormat="1" ht="16.5" customHeight="1" spans="1:7">
      <c r="A226" s="259" t="s">
        <v>312</v>
      </c>
      <c r="B226" s="254">
        <f>SUM(B227:B228)</f>
        <v>7173</v>
      </c>
      <c r="C226" s="254">
        <f>SUM(C227:C228)</f>
        <v>7173</v>
      </c>
      <c r="D226" s="37">
        <f t="shared" si="13"/>
        <v>1</v>
      </c>
      <c r="E226" s="37">
        <f t="shared" si="14"/>
        <v>0.0261802575107296</v>
      </c>
      <c r="F226" s="254"/>
      <c r="G226" s="255">
        <f>SUM(G227:G228)</f>
        <v>6990</v>
      </c>
    </row>
    <row r="227" s="245" customFormat="1" ht="16.5" customHeight="1" spans="1:7">
      <c r="A227" s="216" t="s">
        <v>313</v>
      </c>
      <c r="B227" s="254">
        <v>516</v>
      </c>
      <c r="C227" s="254">
        <v>516</v>
      </c>
      <c r="D227" s="37">
        <f t="shared" si="13"/>
        <v>1</v>
      </c>
      <c r="E227" s="37">
        <f t="shared" si="14"/>
        <v>-0.0373134328358209</v>
      </c>
      <c r="F227" s="254"/>
      <c r="G227" s="255">
        <v>536</v>
      </c>
    </row>
    <row r="228" s="245" customFormat="1" ht="16.5" customHeight="1" spans="1:7">
      <c r="A228" s="216" t="s">
        <v>314</v>
      </c>
      <c r="B228" s="254">
        <v>6657</v>
      </c>
      <c r="C228" s="254">
        <v>6657</v>
      </c>
      <c r="D228" s="37">
        <f t="shared" si="13"/>
        <v>1</v>
      </c>
      <c r="E228" s="37">
        <f t="shared" si="14"/>
        <v>0.0314533622559653</v>
      </c>
      <c r="F228" s="254"/>
      <c r="G228" s="255">
        <v>6454</v>
      </c>
    </row>
    <row r="229" s="245" customFormat="1" ht="16.5" customHeight="1" spans="1:7">
      <c r="A229" s="216" t="s">
        <v>315</v>
      </c>
      <c r="B229" s="254">
        <f>SUM(B230:B231)</f>
        <v>160</v>
      </c>
      <c r="C229" s="254">
        <f>SUM(C230:C231)</f>
        <v>160</v>
      </c>
      <c r="D229" s="37">
        <f t="shared" si="13"/>
        <v>1</v>
      </c>
      <c r="E229" s="37">
        <f t="shared" si="14"/>
        <v>0.6</v>
      </c>
      <c r="F229" s="254"/>
      <c r="G229" s="255">
        <f>SUM(G230:G231)</f>
        <v>100</v>
      </c>
    </row>
    <row r="230" s="245" customFormat="1" ht="16.5" customHeight="1" spans="1:7">
      <c r="A230" s="216" t="s">
        <v>316</v>
      </c>
      <c r="B230" s="254">
        <v>160</v>
      </c>
      <c r="C230" s="254">
        <v>160</v>
      </c>
      <c r="D230" s="37">
        <f t="shared" si="13"/>
        <v>1</v>
      </c>
      <c r="E230" s="37">
        <f t="shared" si="14"/>
        <v>0.6</v>
      </c>
      <c r="F230" s="254"/>
      <c r="G230" s="255">
        <v>100</v>
      </c>
    </row>
    <row r="231" s="245" customFormat="1" ht="16.5" customHeight="1" spans="1:7">
      <c r="A231" s="216" t="s">
        <v>317</v>
      </c>
      <c r="B231" s="254"/>
      <c r="C231" s="254"/>
      <c r="D231" s="37"/>
      <c r="E231" s="37"/>
      <c r="F231" s="254"/>
      <c r="G231" s="258"/>
    </row>
    <row r="232" s="245" customFormat="1" ht="16.5" customHeight="1" spans="1:7">
      <c r="A232" s="259" t="s">
        <v>318</v>
      </c>
      <c r="B232" s="254">
        <f ca="1">SUM(B233:B233:B240)</f>
        <v>22603</v>
      </c>
      <c r="C232" s="254">
        <f ca="1">SUM(C233:C233:C240)</f>
        <v>22603</v>
      </c>
      <c r="D232" s="37">
        <f ca="1" t="shared" ref="D232:D240" si="15">C232/B232</f>
        <v>1</v>
      </c>
      <c r="E232" s="37">
        <f ca="1" t="shared" si="14"/>
        <v>8.35167563094746</v>
      </c>
      <c r="F232" s="254"/>
      <c r="G232" s="255">
        <f ca="1">SUM(G233:G233:G240)</f>
        <v>2417</v>
      </c>
    </row>
    <row r="233" s="245" customFormat="1" ht="16.5" customHeight="1" spans="1:7">
      <c r="A233" s="216" t="s">
        <v>319</v>
      </c>
      <c r="B233" s="254">
        <v>1384</v>
      </c>
      <c r="C233" s="254">
        <v>1384</v>
      </c>
      <c r="D233" s="37">
        <f t="shared" si="15"/>
        <v>1</v>
      </c>
      <c r="E233" s="37">
        <f t="shared" si="14"/>
        <v>0.0949367088607595</v>
      </c>
      <c r="F233" s="254"/>
      <c r="G233" s="255">
        <v>1264</v>
      </c>
    </row>
    <row r="234" s="245" customFormat="1" ht="16.5" customHeight="1" spans="1:7">
      <c r="A234" s="216" t="s">
        <v>320</v>
      </c>
      <c r="B234" s="254">
        <v>299</v>
      </c>
      <c r="C234" s="254">
        <v>299</v>
      </c>
      <c r="D234" s="37">
        <f t="shared" si="15"/>
        <v>1</v>
      </c>
      <c r="E234" s="37">
        <f t="shared" si="14"/>
        <v>-0.268948655256724</v>
      </c>
      <c r="F234" s="254"/>
      <c r="G234" s="255">
        <v>409</v>
      </c>
    </row>
    <row r="235" s="245" customFormat="1" ht="16.5" customHeight="1" spans="1:7">
      <c r="A235" s="216" t="s">
        <v>321</v>
      </c>
      <c r="B235" s="254">
        <v>295</v>
      </c>
      <c r="C235" s="254">
        <v>295</v>
      </c>
      <c r="D235" s="37">
        <f t="shared" si="15"/>
        <v>1</v>
      </c>
      <c r="E235" s="37">
        <f t="shared" si="14"/>
        <v>-0.106060606060606</v>
      </c>
      <c r="F235" s="254"/>
      <c r="G235" s="255">
        <v>330</v>
      </c>
    </row>
    <row r="236" s="245" customFormat="1" ht="16.5" customHeight="1" spans="1:7">
      <c r="A236" s="216" t="s">
        <v>322</v>
      </c>
      <c r="B236" s="254">
        <v>22</v>
      </c>
      <c r="C236" s="254">
        <v>22</v>
      </c>
      <c r="D236" s="37">
        <f t="shared" si="15"/>
        <v>1</v>
      </c>
      <c r="E236" s="37">
        <f t="shared" si="14"/>
        <v>0.0476190476190476</v>
      </c>
      <c r="F236" s="254"/>
      <c r="G236" s="255">
        <v>21</v>
      </c>
    </row>
    <row r="237" s="245" customFormat="1" ht="16.5" customHeight="1" spans="1:7">
      <c r="A237" s="216" t="s">
        <v>323</v>
      </c>
      <c r="B237" s="254">
        <v>18843</v>
      </c>
      <c r="C237" s="254">
        <v>18843</v>
      </c>
      <c r="D237" s="37">
        <f t="shared" si="15"/>
        <v>1</v>
      </c>
      <c r="E237" s="37"/>
      <c r="F237" s="254"/>
      <c r="G237" s="255">
        <v>141</v>
      </c>
    </row>
    <row r="238" s="245" customFormat="1" ht="16.5" customHeight="1" spans="1:7">
      <c r="A238" s="216" t="s">
        <v>324</v>
      </c>
      <c r="B238" s="254">
        <v>413</v>
      </c>
      <c r="C238" s="254">
        <v>413</v>
      </c>
      <c r="D238" s="37">
        <f t="shared" si="15"/>
        <v>1</v>
      </c>
      <c r="E238" s="37"/>
      <c r="F238" s="254"/>
      <c r="G238" s="258"/>
    </row>
    <row r="239" s="245" customFormat="1" ht="16.5" customHeight="1" spans="1:7">
      <c r="A239" s="216" t="s">
        <v>325</v>
      </c>
      <c r="B239" s="254">
        <v>1093</v>
      </c>
      <c r="C239" s="254">
        <v>1093</v>
      </c>
      <c r="D239" s="37">
        <f t="shared" si="15"/>
        <v>1</v>
      </c>
      <c r="E239" s="37"/>
      <c r="F239" s="254"/>
      <c r="G239" s="258"/>
    </row>
    <row r="240" s="245" customFormat="1" ht="16.5" customHeight="1" spans="1:7">
      <c r="A240" s="216" t="s">
        <v>326</v>
      </c>
      <c r="B240" s="254">
        <v>254</v>
      </c>
      <c r="C240" s="254">
        <v>254</v>
      </c>
      <c r="D240" s="37">
        <f t="shared" si="15"/>
        <v>1</v>
      </c>
      <c r="E240" s="37">
        <f t="shared" si="14"/>
        <v>0.00793650793650794</v>
      </c>
      <c r="F240" s="254"/>
      <c r="G240" s="255">
        <v>252</v>
      </c>
    </row>
    <row r="241" s="245" customFormat="1" ht="16.5" customHeight="1" spans="1:7">
      <c r="A241" s="259" t="s">
        <v>327</v>
      </c>
      <c r="B241" s="254"/>
      <c r="C241" s="254"/>
      <c r="D241" s="37"/>
      <c r="E241" s="37"/>
      <c r="F241" s="254"/>
      <c r="G241" s="255"/>
    </row>
    <row r="242" s="245" customFormat="1" ht="16.5" customHeight="1" spans="1:7">
      <c r="A242" s="259" t="s">
        <v>328</v>
      </c>
      <c r="B242" s="254">
        <f>SUM(B243:B244)</f>
        <v>1075</v>
      </c>
      <c r="C242" s="254">
        <f>SUM(C243:C244)</f>
        <v>1075</v>
      </c>
      <c r="D242" s="37">
        <f>C242/B242</f>
        <v>1</v>
      </c>
      <c r="E242" s="37">
        <f t="shared" si="14"/>
        <v>-0.539417309340188</v>
      </c>
      <c r="F242" s="254"/>
      <c r="G242" s="255">
        <f>SUM(G243:G244)</f>
        <v>2334</v>
      </c>
    </row>
    <row r="243" s="245" customFormat="1" ht="16.5" customHeight="1" spans="1:7">
      <c r="A243" s="216" t="s">
        <v>329</v>
      </c>
      <c r="B243" s="254">
        <v>-32</v>
      </c>
      <c r="C243" s="254">
        <v>-32</v>
      </c>
      <c r="D243" s="37">
        <f>C243/B243</f>
        <v>1</v>
      </c>
      <c r="E243" s="37"/>
      <c r="F243" s="254"/>
      <c r="G243" s="255"/>
    </row>
    <row r="244" s="245" customFormat="1" ht="16.5" customHeight="1" spans="1:7">
      <c r="A244" s="216" t="s">
        <v>330</v>
      </c>
      <c r="B244" s="254">
        <v>1107</v>
      </c>
      <c r="C244" s="254">
        <v>1107</v>
      </c>
      <c r="D244" s="37">
        <f>C244/B244</f>
        <v>1</v>
      </c>
      <c r="E244" s="37">
        <f t="shared" si="14"/>
        <v>-0.525706940874036</v>
      </c>
      <c r="F244" s="254"/>
      <c r="G244" s="255">
        <v>2334</v>
      </c>
    </row>
    <row r="245" s="245" customFormat="1" ht="16.5" customHeight="1" spans="1:7">
      <c r="A245" s="259" t="s">
        <v>331</v>
      </c>
      <c r="B245" s="254">
        <f>SUM(B246:B250)</f>
        <v>2323</v>
      </c>
      <c r="C245" s="254">
        <f>SUM(C246:C250)</f>
        <v>2323</v>
      </c>
      <c r="D245" s="37">
        <f>C245/B245</f>
        <v>1</v>
      </c>
      <c r="E245" s="37">
        <f t="shared" si="14"/>
        <v>0.13427734375</v>
      </c>
      <c r="F245" s="254"/>
      <c r="G245" s="255">
        <v>2048</v>
      </c>
    </row>
    <row r="246" s="245" customFormat="1" ht="16.5" customHeight="1" spans="1:7">
      <c r="A246" s="216" t="s">
        <v>332</v>
      </c>
      <c r="B246" s="254"/>
      <c r="C246" s="254"/>
      <c r="D246" s="37"/>
      <c r="E246" s="37"/>
      <c r="F246" s="254"/>
      <c r="G246" s="255"/>
    </row>
    <row r="247" s="245" customFormat="1" ht="16.5" customHeight="1" spans="1:7">
      <c r="A247" s="216" t="s">
        <v>333</v>
      </c>
      <c r="B247" s="254"/>
      <c r="C247" s="254"/>
      <c r="D247" s="37"/>
      <c r="E247" s="37"/>
      <c r="F247" s="254"/>
      <c r="G247" s="255"/>
    </row>
    <row r="248" s="245" customFormat="1" ht="16.5" customHeight="1" spans="1:7">
      <c r="A248" s="216" t="s">
        <v>334</v>
      </c>
      <c r="B248" s="254"/>
      <c r="C248" s="254"/>
      <c r="D248" s="37"/>
      <c r="E248" s="37"/>
      <c r="F248" s="254"/>
      <c r="G248" s="255"/>
    </row>
    <row r="249" s="245" customFormat="1" ht="16.5" customHeight="1" spans="1:7">
      <c r="A249" s="216" t="s">
        <v>335</v>
      </c>
      <c r="B249" s="254">
        <v>1271</v>
      </c>
      <c r="C249" s="254">
        <v>1271</v>
      </c>
      <c r="D249" s="37">
        <f t="shared" ref="D249:D254" si="16">C249/B249</f>
        <v>1</v>
      </c>
      <c r="E249" s="37">
        <f t="shared" si="14"/>
        <v>0.162854528819762</v>
      </c>
      <c r="F249" s="254"/>
      <c r="G249" s="255">
        <v>1093</v>
      </c>
    </row>
    <row r="250" s="245" customFormat="1" ht="16.5" customHeight="1" spans="1:7">
      <c r="A250" s="216" t="s">
        <v>336</v>
      </c>
      <c r="B250" s="254">
        <v>1052</v>
      </c>
      <c r="C250" s="254">
        <v>1052</v>
      </c>
      <c r="D250" s="37">
        <f t="shared" si="16"/>
        <v>1</v>
      </c>
      <c r="E250" s="37">
        <f t="shared" si="14"/>
        <v>0.101570680628272</v>
      </c>
      <c r="F250" s="254"/>
      <c r="G250" s="255">
        <v>955</v>
      </c>
    </row>
    <row r="251" s="245" customFormat="1" ht="16.5" customHeight="1" spans="1:7">
      <c r="A251" s="259" t="s">
        <v>337</v>
      </c>
      <c r="B251" s="254">
        <f>SUM(B252:B255)</f>
        <v>384</v>
      </c>
      <c r="C251" s="254">
        <f>SUM(C252:C255)</f>
        <v>384</v>
      </c>
      <c r="D251" s="37">
        <f t="shared" si="16"/>
        <v>1</v>
      </c>
      <c r="E251" s="37">
        <f t="shared" si="14"/>
        <v>0.691629955947137</v>
      </c>
      <c r="F251" s="254"/>
      <c r="G251" s="255">
        <f>SUM(G252:G255)</f>
        <v>227</v>
      </c>
    </row>
    <row r="252" s="245" customFormat="1" ht="16.5" customHeight="1" spans="1:7">
      <c r="A252" s="216" t="s">
        <v>338</v>
      </c>
      <c r="B252" s="254">
        <v>282</v>
      </c>
      <c r="C252" s="254">
        <v>282</v>
      </c>
      <c r="D252" s="37">
        <f t="shared" si="16"/>
        <v>1</v>
      </c>
      <c r="E252" s="37">
        <f t="shared" si="14"/>
        <v>0.323943661971831</v>
      </c>
      <c r="F252" s="254"/>
      <c r="G252" s="255">
        <v>213</v>
      </c>
    </row>
    <row r="253" s="245" customFormat="1" ht="16.5" customHeight="1" spans="1:7">
      <c r="A253" s="216" t="s">
        <v>339</v>
      </c>
      <c r="B253" s="254">
        <v>98</v>
      </c>
      <c r="C253" s="254">
        <v>98</v>
      </c>
      <c r="D253" s="37">
        <f t="shared" si="16"/>
        <v>1</v>
      </c>
      <c r="E253" s="37">
        <f t="shared" si="14"/>
        <v>6</v>
      </c>
      <c r="F253" s="254"/>
      <c r="G253" s="255">
        <v>14</v>
      </c>
    </row>
    <row r="254" s="245" customFormat="1" ht="16.5" customHeight="1" spans="1:7">
      <c r="A254" s="216" t="s">
        <v>340</v>
      </c>
      <c r="B254" s="254">
        <v>4</v>
      </c>
      <c r="C254" s="254">
        <v>4</v>
      </c>
      <c r="D254" s="37">
        <f t="shared" si="16"/>
        <v>1</v>
      </c>
      <c r="E254" s="37"/>
      <c r="F254" s="254"/>
      <c r="G254" s="255"/>
    </row>
    <row r="255" s="245" customFormat="1" ht="16.5" customHeight="1" spans="1:7">
      <c r="A255" s="216" t="s">
        <v>341</v>
      </c>
      <c r="B255" s="254"/>
      <c r="C255" s="254"/>
      <c r="D255" s="37"/>
      <c r="E255" s="37"/>
      <c r="F255" s="254"/>
      <c r="G255" s="255"/>
    </row>
    <row r="256" s="245" customFormat="1" ht="16.5" customHeight="1" spans="1:7">
      <c r="A256" s="259" t="s">
        <v>342</v>
      </c>
      <c r="B256" s="254">
        <f>SUM(B257:B261)</f>
        <v>3684</v>
      </c>
      <c r="C256" s="254">
        <f>SUM(C257:C261)</f>
        <v>3684</v>
      </c>
      <c r="D256" s="37">
        <f t="shared" ref="D256:D284" si="17">C256/B256</f>
        <v>1</v>
      </c>
      <c r="E256" s="37">
        <f t="shared" si="14"/>
        <v>0.498779495524817</v>
      </c>
      <c r="F256" s="254"/>
      <c r="G256" s="255">
        <f>SUM(G257:G261)</f>
        <v>2458</v>
      </c>
    </row>
    <row r="257" s="245" customFormat="1" ht="16.5" customHeight="1" spans="1:7">
      <c r="A257" s="216" t="s">
        <v>343</v>
      </c>
      <c r="B257" s="254">
        <v>160</v>
      </c>
      <c r="C257" s="254">
        <v>160</v>
      </c>
      <c r="D257" s="37">
        <f t="shared" si="17"/>
        <v>1</v>
      </c>
      <c r="E257" s="37">
        <f t="shared" si="14"/>
        <v>0.0126582278481013</v>
      </c>
      <c r="F257" s="254"/>
      <c r="G257" s="255">
        <v>158</v>
      </c>
    </row>
    <row r="258" s="245" customFormat="1" ht="16.5" customHeight="1" spans="1:7">
      <c r="A258" s="216" t="s">
        <v>344</v>
      </c>
      <c r="B258" s="254">
        <v>602</v>
      </c>
      <c r="C258" s="254">
        <v>602</v>
      </c>
      <c r="D258" s="37">
        <f t="shared" si="17"/>
        <v>1</v>
      </c>
      <c r="E258" s="37">
        <f t="shared" si="14"/>
        <v>-0.705335291238375</v>
      </c>
      <c r="F258" s="254"/>
      <c r="G258" s="255">
        <v>2043</v>
      </c>
    </row>
    <row r="259" s="245" customFormat="1" ht="16.5" customHeight="1" spans="1:7">
      <c r="A259" s="216" t="s">
        <v>345</v>
      </c>
      <c r="B259" s="254">
        <v>100</v>
      </c>
      <c r="C259" s="254">
        <v>100</v>
      </c>
      <c r="D259" s="37">
        <f t="shared" si="17"/>
        <v>1</v>
      </c>
      <c r="E259" s="37">
        <f t="shared" si="14"/>
        <v>-0.145299145299145</v>
      </c>
      <c r="F259" s="254"/>
      <c r="G259" s="255">
        <v>117</v>
      </c>
    </row>
    <row r="260" s="245" customFormat="1" ht="16.5" customHeight="1" spans="1:7">
      <c r="A260" s="216" t="s">
        <v>346</v>
      </c>
      <c r="B260" s="254">
        <v>123</v>
      </c>
      <c r="C260" s="254">
        <v>123</v>
      </c>
      <c r="D260" s="37">
        <f t="shared" si="17"/>
        <v>1</v>
      </c>
      <c r="E260" s="37">
        <f t="shared" si="14"/>
        <v>-0.121428571428571</v>
      </c>
      <c r="F260" s="254"/>
      <c r="G260" s="255">
        <v>140</v>
      </c>
    </row>
    <row r="261" s="245" customFormat="1" ht="16.5" customHeight="1" spans="1:7">
      <c r="A261" s="216" t="s">
        <v>347</v>
      </c>
      <c r="B261" s="254">
        <v>2699</v>
      </c>
      <c r="C261" s="254">
        <v>2699</v>
      </c>
      <c r="D261" s="37">
        <f t="shared" si="17"/>
        <v>1</v>
      </c>
      <c r="E261" s="37"/>
      <c r="F261" s="254"/>
      <c r="G261" s="255"/>
    </row>
    <row r="262" s="245" customFormat="1" ht="16.5" customHeight="1" spans="1:7">
      <c r="A262" s="259" t="s">
        <v>348</v>
      </c>
      <c r="B262" s="254">
        <f>SUM(B263:B267)</f>
        <v>688</v>
      </c>
      <c r="C262" s="254">
        <f>SUM(C263:C267)</f>
        <v>625</v>
      </c>
      <c r="D262" s="37">
        <f t="shared" si="17"/>
        <v>0.908430232558139</v>
      </c>
      <c r="E262" s="37">
        <f t="shared" si="14"/>
        <v>-0.178712220762155</v>
      </c>
      <c r="F262" s="254"/>
      <c r="G262" s="255">
        <f>SUM(G263:G267)</f>
        <v>761</v>
      </c>
    </row>
    <row r="263" s="245" customFormat="1" ht="16.5" customHeight="1" spans="1:7">
      <c r="A263" s="216" t="s">
        <v>349</v>
      </c>
      <c r="B263" s="254">
        <v>89</v>
      </c>
      <c r="C263" s="254">
        <v>89</v>
      </c>
      <c r="D263" s="37">
        <f t="shared" si="17"/>
        <v>1</v>
      </c>
      <c r="E263" s="37">
        <f t="shared" si="14"/>
        <v>-0.190909090909091</v>
      </c>
      <c r="F263" s="254"/>
      <c r="G263" s="255">
        <v>110</v>
      </c>
    </row>
    <row r="264" s="245" customFormat="1" ht="16.5" customHeight="1" spans="1:7">
      <c r="A264" s="216" t="s">
        <v>350</v>
      </c>
      <c r="B264" s="254">
        <v>64</v>
      </c>
      <c r="C264" s="254">
        <v>64</v>
      </c>
      <c r="D264" s="37">
        <f t="shared" si="17"/>
        <v>1</v>
      </c>
      <c r="E264" s="37">
        <f t="shared" si="14"/>
        <v>1.46153846153846</v>
      </c>
      <c r="F264" s="254"/>
      <c r="G264" s="255">
        <v>26</v>
      </c>
    </row>
    <row r="265" s="245" customFormat="1" ht="16.5" customHeight="1" spans="1:7">
      <c r="A265" s="216" t="s">
        <v>351</v>
      </c>
      <c r="B265" s="254">
        <v>2</v>
      </c>
      <c r="C265" s="254">
        <v>2</v>
      </c>
      <c r="D265" s="37">
        <f t="shared" si="17"/>
        <v>1</v>
      </c>
      <c r="E265" s="37">
        <f t="shared" si="14"/>
        <v>-0.866666666666667</v>
      </c>
      <c r="F265" s="254"/>
      <c r="G265" s="255">
        <v>15</v>
      </c>
    </row>
    <row r="266" s="245" customFormat="1" ht="16.5" customHeight="1" spans="1:7">
      <c r="A266" s="216" t="s">
        <v>352</v>
      </c>
      <c r="B266" s="254">
        <v>60</v>
      </c>
      <c r="C266" s="254">
        <v>60</v>
      </c>
      <c r="D266" s="37">
        <f t="shared" si="17"/>
        <v>1</v>
      </c>
      <c r="E266" s="37"/>
      <c r="F266" s="254"/>
      <c r="G266" s="258"/>
    </row>
    <row r="267" s="245" customFormat="1" ht="16.5" customHeight="1" spans="1:7">
      <c r="A267" s="216" t="s">
        <v>353</v>
      </c>
      <c r="B267" s="254">
        <v>473</v>
      </c>
      <c r="C267" s="254">
        <v>410</v>
      </c>
      <c r="D267" s="37">
        <f t="shared" si="17"/>
        <v>0.866807610993658</v>
      </c>
      <c r="E267" s="37">
        <f t="shared" si="14"/>
        <v>-0.327868852459016</v>
      </c>
      <c r="F267" s="254"/>
      <c r="G267" s="255">
        <v>610</v>
      </c>
    </row>
    <row r="268" s="245" customFormat="1" ht="16.5" customHeight="1" spans="1:7">
      <c r="A268" s="259" t="s">
        <v>354</v>
      </c>
      <c r="B268" s="254">
        <f>SUM(B269:B270)</f>
        <v>808</v>
      </c>
      <c r="C268" s="254">
        <f>SUM(C269:C270)</f>
        <v>808</v>
      </c>
      <c r="D268" s="37">
        <f t="shared" si="17"/>
        <v>1</v>
      </c>
      <c r="E268" s="37">
        <f t="shared" si="14"/>
        <v>2.03759398496241</v>
      </c>
      <c r="F268" s="254"/>
      <c r="G268" s="255">
        <f>SUM(G269:G270)</f>
        <v>266</v>
      </c>
    </row>
    <row r="269" s="245" customFormat="1" ht="16.5" customHeight="1" spans="1:7">
      <c r="A269" s="216" t="s">
        <v>355</v>
      </c>
      <c r="B269" s="254"/>
      <c r="C269" s="254"/>
      <c r="D269" s="37"/>
      <c r="E269" s="37"/>
      <c r="F269" s="254"/>
      <c r="G269" s="258"/>
    </row>
    <row r="270" s="245" customFormat="1" ht="16.5" customHeight="1" spans="1:7">
      <c r="A270" s="216" t="s">
        <v>356</v>
      </c>
      <c r="B270" s="254">
        <v>808</v>
      </c>
      <c r="C270" s="254">
        <v>808</v>
      </c>
      <c r="D270" s="37">
        <f t="shared" si="17"/>
        <v>1</v>
      </c>
      <c r="E270" s="37">
        <f t="shared" si="14"/>
        <v>2.03759398496241</v>
      </c>
      <c r="F270" s="254"/>
      <c r="G270" s="258">
        <v>266</v>
      </c>
    </row>
    <row r="271" s="245" customFormat="1" ht="16.5" customHeight="1" spans="1:7">
      <c r="A271" s="259" t="s">
        <v>357</v>
      </c>
      <c r="B271" s="254">
        <f>SUM(B272:B273)</f>
        <v>500</v>
      </c>
      <c r="C271" s="254">
        <f>SUM(C272:C273)</f>
        <v>500</v>
      </c>
      <c r="D271" s="37">
        <f t="shared" si="17"/>
        <v>1</v>
      </c>
      <c r="E271" s="37">
        <f t="shared" ref="E271:E338" si="18">(C271-G271)/G271</f>
        <v>2.03030303030303</v>
      </c>
      <c r="F271" s="254"/>
      <c r="G271" s="255">
        <f>SUM(G272:G273)</f>
        <v>165</v>
      </c>
    </row>
    <row r="272" s="245" customFormat="1" ht="16.5" customHeight="1" spans="1:7">
      <c r="A272" s="216" t="s">
        <v>358</v>
      </c>
      <c r="B272" s="254">
        <v>500</v>
      </c>
      <c r="C272" s="254">
        <v>500</v>
      </c>
      <c r="D272" s="37">
        <f t="shared" si="17"/>
        <v>1</v>
      </c>
      <c r="E272" s="37">
        <f t="shared" si="18"/>
        <v>2.2258064516129</v>
      </c>
      <c r="F272" s="254"/>
      <c r="G272" s="255">
        <v>155</v>
      </c>
    </row>
    <row r="273" s="245" customFormat="1" ht="16.5" customHeight="1" spans="1:7">
      <c r="A273" s="216" t="s">
        <v>359</v>
      </c>
      <c r="B273" s="254"/>
      <c r="C273" s="254"/>
      <c r="D273" s="37"/>
      <c r="E273" s="37">
        <f t="shared" si="18"/>
        <v>-1</v>
      </c>
      <c r="F273" s="254"/>
      <c r="G273" s="255">
        <v>10</v>
      </c>
    </row>
    <row r="274" s="245" customFormat="1" ht="16.5" customHeight="1" spans="1:7">
      <c r="A274" s="259" t="s">
        <v>360</v>
      </c>
      <c r="B274" s="254">
        <f>SUM(B275:B276)</f>
        <v>539</v>
      </c>
      <c r="C274" s="254">
        <f>SUM(C275:C276)</f>
        <v>310</v>
      </c>
      <c r="D274" s="37">
        <f t="shared" si="17"/>
        <v>0.575139146567718</v>
      </c>
      <c r="E274" s="37">
        <f t="shared" si="18"/>
        <v>-0.437386569872958</v>
      </c>
      <c r="F274" s="254"/>
      <c r="G274" s="255">
        <f>SUM(G275:G276)</f>
        <v>551</v>
      </c>
    </row>
    <row r="275" s="245" customFormat="1" ht="16.5" customHeight="1" spans="1:7">
      <c r="A275" s="216" t="s">
        <v>361</v>
      </c>
      <c r="B275" s="254">
        <v>511</v>
      </c>
      <c r="C275" s="254">
        <v>294</v>
      </c>
      <c r="D275" s="37">
        <f t="shared" si="17"/>
        <v>0.575342465753425</v>
      </c>
      <c r="E275" s="37">
        <f t="shared" si="18"/>
        <v>-0.350993377483444</v>
      </c>
      <c r="F275" s="254"/>
      <c r="G275" s="255">
        <v>453</v>
      </c>
    </row>
    <row r="276" s="245" customFormat="1" ht="16.5" customHeight="1" spans="1:7">
      <c r="A276" s="216" t="s">
        <v>362</v>
      </c>
      <c r="B276" s="254">
        <v>28</v>
      </c>
      <c r="C276" s="254">
        <v>16</v>
      </c>
      <c r="D276" s="37">
        <f t="shared" si="17"/>
        <v>0.571428571428571</v>
      </c>
      <c r="E276" s="37">
        <f t="shared" si="18"/>
        <v>-0.836734693877551</v>
      </c>
      <c r="F276" s="254"/>
      <c r="G276" s="255">
        <v>98</v>
      </c>
    </row>
    <row r="277" s="245" customFormat="1" ht="16.5" customHeight="1" spans="1:7">
      <c r="A277" s="259" t="s">
        <v>363</v>
      </c>
      <c r="B277" s="254">
        <f>SUM(B278)</f>
        <v>35</v>
      </c>
      <c r="C277" s="254">
        <f>SUM(C278)</f>
        <v>35</v>
      </c>
      <c r="D277" s="37">
        <f t="shared" si="17"/>
        <v>1</v>
      </c>
      <c r="E277" s="37">
        <f t="shared" si="18"/>
        <v>-0.146341463414634</v>
      </c>
      <c r="F277" s="254"/>
      <c r="G277" s="255">
        <f>SUM(G278)</f>
        <v>41</v>
      </c>
    </row>
    <row r="278" s="245" customFormat="1" ht="16.5" customHeight="1" spans="1:7">
      <c r="A278" s="216" t="s">
        <v>155</v>
      </c>
      <c r="B278" s="254">
        <v>35</v>
      </c>
      <c r="C278" s="254">
        <v>35</v>
      </c>
      <c r="D278" s="37">
        <f t="shared" si="17"/>
        <v>1</v>
      </c>
      <c r="E278" s="37">
        <f t="shared" si="18"/>
        <v>-0.146341463414634</v>
      </c>
      <c r="F278" s="254"/>
      <c r="G278" s="255">
        <v>41</v>
      </c>
    </row>
    <row r="279" s="245" customFormat="1" ht="16.5" customHeight="1" spans="1:7">
      <c r="A279" s="259" t="s">
        <v>364</v>
      </c>
      <c r="B279" s="254">
        <f>SUM(B280:B281)</f>
        <v>1104</v>
      </c>
      <c r="C279" s="254">
        <f>SUM(C280:C281)</f>
        <v>1104</v>
      </c>
      <c r="D279" s="37">
        <f t="shared" si="17"/>
        <v>1</v>
      </c>
      <c r="E279" s="37">
        <f t="shared" si="18"/>
        <v>-0.791462032489611</v>
      </c>
      <c r="F279" s="254"/>
      <c r="G279" s="255">
        <f>SUM(G280:G281)</f>
        <v>5294</v>
      </c>
    </row>
    <row r="280" s="245" customFormat="1" ht="16.5" customHeight="1" spans="1:7">
      <c r="A280" s="216" t="s">
        <v>365</v>
      </c>
      <c r="B280" s="254">
        <v>500</v>
      </c>
      <c r="C280" s="254">
        <v>500</v>
      </c>
      <c r="D280" s="37">
        <f t="shared" si="17"/>
        <v>1</v>
      </c>
      <c r="E280" s="37">
        <f t="shared" si="18"/>
        <v>-0.905553456743483</v>
      </c>
      <c r="F280" s="254"/>
      <c r="G280" s="255">
        <v>5294</v>
      </c>
    </row>
    <row r="281" s="245" customFormat="1" ht="16.5" customHeight="1" spans="1:7">
      <c r="A281" s="216" t="s">
        <v>366</v>
      </c>
      <c r="B281" s="254">
        <v>604</v>
      </c>
      <c r="C281" s="254">
        <v>604</v>
      </c>
      <c r="D281" s="37">
        <f t="shared" si="17"/>
        <v>1</v>
      </c>
      <c r="E281" s="37"/>
      <c r="F281" s="254"/>
      <c r="G281" s="255"/>
    </row>
    <row r="282" s="245" customFormat="1" ht="16.5" customHeight="1" spans="1:7">
      <c r="A282" s="259" t="s">
        <v>367</v>
      </c>
      <c r="B282" s="254">
        <f>SUM(B283:B284)</f>
        <v>2315</v>
      </c>
      <c r="C282" s="254">
        <f>SUM(C283:C284)</f>
        <v>2315</v>
      </c>
      <c r="D282" s="37">
        <f t="shared" si="17"/>
        <v>1</v>
      </c>
      <c r="E282" s="37">
        <f t="shared" si="18"/>
        <v>-0.0123720136518771</v>
      </c>
      <c r="F282" s="254"/>
      <c r="G282" s="255">
        <f>SUM(G283:G284)</f>
        <v>2344</v>
      </c>
    </row>
    <row r="283" s="245" customFormat="1" ht="16.5" customHeight="1" spans="1:7">
      <c r="A283" s="216" t="s">
        <v>368</v>
      </c>
      <c r="B283" s="254"/>
      <c r="C283" s="254"/>
      <c r="D283" s="37"/>
      <c r="E283" s="37">
        <f t="shared" si="18"/>
        <v>-1</v>
      </c>
      <c r="F283" s="254"/>
      <c r="G283" s="255">
        <v>397</v>
      </c>
    </row>
    <row r="284" s="245" customFormat="1" ht="16.5" customHeight="1" spans="1:7">
      <c r="A284" s="216" t="s">
        <v>369</v>
      </c>
      <c r="B284" s="254">
        <v>2315</v>
      </c>
      <c r="C284" s="254">
        <v>2315</v>
      </c>
      <c r="D284" s="37">
        <f t="shared" si="17"/>
        <v>1</v>
      </c>
      <c r="E284" s="37">
        <f t="shared" si="18"/>
        <v>0.189008731381613</v>
      </c>
      <c r="F284" s="254"/>
      <c r="G284" s="255">
        <v>1947</v>
      </c>
    </row>
    <row r="285" s="245" customFormat="1" ht="16.5" customHeight="1" spans="1:7">
      <c r="A285" s="259" t="s">
        <v>370</v>
      </c>
      <c r="B285" s="254"/>
      <c r="C285" s="254"/>
      <c r="D285" s="37"/>
      <c r="E285" s="37"/>
      <c r="F285" s="254"/>
      <c r="G285" s="255"/>
    </row>
    <row r="286" s="245" customFormat="1" ht="16.5" customHeight="1" spans="1:7">
      <c r="A286" s="259" t="s">
        <v>371</v>
      </c>
      <c r="B286" s="254">
        <f>SUM(B287)</f>
        <v>8172</v>
      </c>
      <c r="C286" s="254">
        <f>SUM(C287)</f>
        <v>8172</v>
      </c>
      <c r="D286" s="37">
        <f t="shared" ref="D286:D346" si="19">C286/B286</f>
        <v>1</v>
      </c>
      <c r="E286" s="37">
        <f t="shared" si="18"/>
        <v>0.666394779771615</v>
      </c>
      <c r="F286" s="254"/>
      <c r="G286" s="255">
        <f>SUM(G287)</f>
        <v>4904</v>
      </c>
    </row>
    <row r="287" s="245" customFormat="1" ht="16.5" customHeight="1" spans="1:7">
      <c r="A287" s="216" t="s">
        <v>372</v>
      </c>
      <c r="B287" s="254">
        <v>8172</v>
      </c>
      <c r="C287" s="254">
        <v>8172</v>
      </c>
      <c r="D287" s="37">
        <f t="shared" si="19"/>
        <v>1</v>
      </c>
      <c r="E287" s="37">
        <f t="shared" si="18"/>
        <v>0.666394779771615</v>
      </c>
      <c r="F287" s="254"/>
      <c r="G287" s="255">
        <v>4904</v>
      </c>
    </row>
    <row r="288" s="245" customFormat="1" ht="16.5" customHeight="1" spans="1:7">
      <c r="A288" s="253" t="s">
        <v>70</v>
      </c>
      <c r="B288" s="254">
        <f>B289+B292+B296+B300+B307+B310+B314+B320+B324+B327+B329+B331</f>
        <v>12488</v>
      </c>
      <c r="C288" s="254">
        <f>C289+C292+C296+C300+C307+C310+C314+C320+C324+C327+C329+C331</f>
        <v>12310</v>
      </c>
      <c r="D288" s="37">
        <f t="shared" si="19"/>
        <v>0.985746316463805</v>
      </c>
      <c r="E288" s="37">
        <f t="shared" si="18"/>
        <v>-0.66135732166928</v>
      </c>
      <c r="F288" s="254"/>
      <c r="G288" s="255">
        <f>G289+G292+G296+G300+G307+G310+G314+G320+G324+G327+G329+G331</f>
        <v>36351</v>
      </c>
    </row>
    <row r="289" s="245" customFormat="1" ht="16.5" customHeight="1" spans="1:7">
      <c r="A289" s="259" t="s">
        <v>373</v>
      </c>
      <c r="B289" s="254">
        <f>SUM(B290:B291)</f>
        <v>215</v>
      </c>
      <c r="C289" s="254">
        <f>SUM(C290:C291)</f>
        <v>215</v>
      </c>
      <c r="D289" s="37">
        <f t="shared" si="19"/>
        <v>1</v>
      </c>
      <c r="E289" s="37">
        <f t="shared" si="18"/>
        <v>-0.598130841121495</v>
      </c>
      <c r="F289" s="254"/>
      <c r="G289" s="255">
        <f>SUM(G290:G291)</f>
        <v>535</v>
      </c>
    </row>
    <row r="290" s="245" customFormat="1" ht="16.5" customHeight="1" spans="1:7">
      <c r="A290" s="216" t="s">
        <v>374</v>
      </c>
      <c r="B290" s="254">
        <v>138</v>
      </c>
      <c r="C290" s="254">
        <v>138</v>
      </c>
      <c r="D290" s="37">
        <f t="shared" si="19"/>
        <v>1</v>
      </c>
      <c r="E290" s="37">
        <f t="shared" si="18"/>
        <v>0.0534351145038168</v>
      </c>
      <c r="F290" s="254"/>
      <c r="G290" s="255">
        <v>131</v>
      </c>
    </row>
    <row r="291" s="245" customFormat="1" ht="16.5" customHeight="1" spans="1:7">
      <c r="A291" s="216" t="s">
        <v>375</v>
      </c>
      <c r="B291" s="254">
        <v>77</v>
      </c>
      <c r="C291" s="254">
        <v>77</v>
      </c>
      <c r="D291" s="37">
        <f t="shared" si="19"/>
        <v>1</v>
      </c>
      <c r="E291" s="37">
        <f t="shared" si="18"/>
        <v>-0.809405940594059</v>
      </c>
      <c r="F291" s="254"/>
      <c r="G291" s="255">
        <v>404</v>
      </c>
    </row>
    <row r="292" s="245" customFormat="1" ht="16.5" customHeight="1" spans="1:7">
      <c r="A292" s="259" t="s">
        <v>376</v>
      </c>
      <c r="B292" s="254">
        <f>SUM(B293:B295)</f>
        <v>-1370</v>
      </c>
      <c r="C292" s="254">
        <f>SUM(C293:C295)</f>
        <v>-1370</v>
      </c>
      <c r="D292" s="37">
        <f t="shared" si="19"/>
        <v>1</v>
      </c>
      <c r="E292" s="37">
        <f t="shared" si="18"/>
        <v>-1.13650856915106</v>
      </c>
      <c r="F292" s="254"/>
      <c r="G292" s="255">
        <f>SUM(G293:G295)</f>
        <v>10036</v>
      </c>
    </row>
    <row r="293" s="245" customFormat="1" ht="16.5" customHeight="1" spans="1:7">
      <c r="A293" s="216" t="s">
        <v>377</v>
      </c>
      <c r="B293" s="254">
        <v>3955</v>
      </c>
      <c r="C293" s="254">
        <v>3955</v>
      </c>
      <c r="D293" s="37">
        <f t="shared" si="19"/>
        <v>1</v>
      </c>
      <c r="E293" s="37">
        <f t="shared" si="18"/>
        <v>-0.0978558394160584</v>
      </c>
      <c r="F293" s="254"/>
      <c r="G293" s="255">
        <v>4384</v>
      </c>
    </row>
    <row r="294" s="245" customFormat="1" ht="16.5" customHeight="1" spans="1:7">
      <c r="A294" s="216" t="s">
        <v>378</v>
      </c>
      <c r="B294" s="254">
        <v>1134</v>
      </c>
      <c r="C294" s="254">
        <v>1134</v>
      </c>
      <c r="D294" s="37">
        <f t="shared" si="19"/>
        <v>1</v>
      </c>
      <c r="E294" s="37">
        <f t="shared" si="18"/>
        <v>-0.161242603550296</v>
      </c>
      <c r="F294" s="254"/>
      <c r="G294" s="255">
        <v>1352</v>
      </c>
    </row>
    <row r="295" s="245" customFormat="1" ht="16.5" customHeight="1" spans="1:7">
      <c r="A295" s="216" t="s">
        <v>379</v>
      </c>
      <c r="B295" s="254">
        <v>-6459</v>
      </c>
      <c r="C295" s="254">
        <v>-6459</v>
      </c>
      <c r="D295" s="37">
        <f t="shared" si="19"/>
        <v>1</v>
      </c>
      <c r="E295" s="37">
        <f t="shared" si="18"/>
        <v>-2.50209302325581</v>
      </c>
      <c r="F295" s="254"/>
      <c r="G295" s="255">
        <v>4300</v>
      </c>
    </row>
    <row r="296" s="245" customFormat="1" ht="16.5" customHeight="1" spans="1:7">
      <c r="A296" s="259" t="s">
        <v>380</v>
      </c>
      <c r="B296" s="254">
        <f>SUM(B297:B299)</f>
        <v>3240</v>
      </c>
      <c r="C296" s="254">
        <f>SUM(C297:C299)</f>
        <v>3220</v>
      </c>
      <c r="D296" s="37">
        <f t="shared" si="19"/>
        <v>0.993827160493827</v>
      </c>
      <c r="E296" s="37">
        <f t="shared" si="18"/>
        <v>-0.310197086546701</v>
      </c>
      <c r="F296" s="254"/>
      <c r="G296" s="255">
        <f>SUM(G297:G299)</f>
        <v>4668</v>
      </c>
    </row>
    <row r="297" s="245" customFormat="1" ht="16.5" customHeight="1" spans="1:7">
      <c r="A297" s="216" t="s">
        <v>381</v>
      </c>
      <c r="B297" s="254">
        <v>647</v>
      </c>
      <c r="C297" s="254">
        <v>647</v>
      </c>
      <c r="D297" s="37">
        <f t="shared" si="19"/>
        <v>1</v>
      </c>
      <c r="E297" s="37">
        <f t="shared" si="18"/>
        <v>-0.132707774798928</v>
      </c>
      <c r="F297" s="254"/>
      <c r="G297" s="255">
        <v>746</v>
      </c>
    </row>
    <row r="298" s="245" customFormat="1" ht="16.5" customHeight="1" spans="1:7">
      <c r="A298" s="216" t="s">
        <v>382</v>
      </c>
      <c r="B298" s="254">
        <v>2469</v>
      </c>
      <c r="C298" s="254">
        <v>2469</v>
      </c>
      <c r="D298" s="37">
        <f t="shared" si="19"/>
        <v>1</v>
      </c>
      <c r="E298" s="37">
        <f t="shared" si="18"/>
        <v>-0.169804976462677</v>
      </c>
      <c r="F298" s="254"/>
      <c r="G298" s="255">
        <v>2974</v>
      </c>
    </row>
    <row r="299" s="245" customFormat="1" ht="16.5" customHeight="1" spans="1:7">
      <c r="A299" s="216" t="s">
        <v>383</v>
      </c>
      <c r="B299" s="254">
        <v>124</v>
      </c>
      <c r="C299" s="254">
        <v>104</v>
      </c>
      <c r="D299" s="37">
        <f t="shared" si="19"/>
        <v>0.838709677419355</v>
      </c>
      <c r="E299" s="37">
        <f t="shared" si="18"/>
        <v>-0.890295358649789</v>
      </c>
      <c r="F299" s="254"/>
      <c r="G299" s="255">
        <v>948</v>
      </c>
    </row>
    <row r="300" s="245" customFormat="1" ht="16.5" customHeight="1" spans="1:7">
      <c r="A300" s="259" t="s">
        <v>384</v>
      </c>
      <c r="B300" s="254">
        <f>SUM(B301:B306)</f>
        <v>3375</v>
      </c>
      <c r="C300" s="254">
        <f>SUM(C301:C306)</f>
        <v>3277</v>
      </c>
      <c r="D300" s="37">
        <f t="shared" si="19"/>
        <v>0.970962962962963</v>
      </c>
      <c r="E300" s="37">
        <f t="shared" si="18"/>
        <v>-0.247012867647059</v>
      </c>
      <c r="F300" s="254"/>
      <c r="G300" s="255">
        <f>SUM(G301:G306)</f>
        <v>4352</v>
      </c>
    </row>
    <row r="301" s="245" customFormat="1" ht="16.5" customHeight="1" spans="1:7">
      <c r="A301" s="216" t="s">
        <v>385</v>
      </c>
      <c r="B301" s="254">
        <v>429</v>
      </c>
      <c r="C301" s="254">
        <v>429</v>
      </c>
      <c r="D301" s="37">
        <f t="shared" si="19"/>
        <v>1</v>
      </c>
      <c r="E301" s="37">
        <f t="shared" si="18"/>
        <v>-0.232558139534884</v>
      </c>
      <c r="F301" s="254"/>
      <c r="G301" s="255">
        <v>559</v>
      </c>
    </row>
    <row r="302" s="245" customFormat="1" ht="16.5" customHeight="1" spans="1:7">
      <c r="A302" s="216" t="s">
        <v>386</v>
      </c>
      <c r="B302" s="254">
        <v>450</v>
      </c>
      <c r="C302" s="254">
        <v>450</v>
      </c>
      <c r="D302" s="37">
        <f t="shared" si="19"/>
        <v>1</v>
      </c>
      <c r="E302" s="37">
        <f t="shared" si="18"/>
        <v>-0.155722326454034</v>
      </c>
      <c r="F302" s="254"/>
      <c r="G302" s="255">
        <v>533</v>
      </c>
    </row>
    <row r="303" s="245" customFormat="1" ht="16.5" customHeight="1" spans="1:7">
      <c r="A303" s="216" t="s">
        <v>387</v>
      </c>
      <c r="B303" s="254">
        <v>482</v>
      </c>
      <c r="C303" s="254">
        <v>482</v>
      </c>
      <c r="D303" s="37">
        <f t="shared" si="19"/>
        <v>1</v>
      </c>
      <c r="E303" s="37">
        <f t="shared" si="18"/>
        <v>-0.0604288499025341</v>
      </c>
      <c r="F303" s="254"/>
      <c r="G303" s="255">
        <v>513</v>
      </c>
    </row>
    <row r="304" s="245" customFormat="1" ht="16.5" customHeight="1" spans="1:7">
      <c r="A304" s="216" t="s">
        <v>388</v>
      </c>
      <c r="B304" s="254">
        <v>1969</v>
      </c>
      <c r="C304" s="254">
        <v>1967</v>
      </c>
      <c r="D304" s="37">
        <f t="shared" si="19"/>
        <v>0.998984255967496</v>
      </c>
      <c r="E304" s="37">
        <f t="shared" si="18"/>
        <v>-0.185507246376812</v>
      </c>
      <c r="F304" s="254"/>
      <c r="G304" s="255">
        <v>2415</v>
      </c>
    </row>
    <row r="305" s="245" customFormat="1" ht="16.5" customHeight="1" spans="1:7">
      <c r="A305" s="216" t="s">
        <v>389</v>
      </c>
      <c r="B305" s="254">
        <v>0</v>
      </c>
      <c r="C305" s="254">
        <v>-83</v>
      </c>
      <c r="D305" s="37"/>
      <c r="E305" s="37">
        <f t="shared" si="18"/>
        <v>-1.43915343915344</v>
      </c>
      <c r="F305" s="254"/>
      <c r="G305" s="255">
        <v>189</v>
      </c>
    </row>
    <row r="306" s="245" customFormat="1" ht="16.5" customHeight="1" spans="1:7">
      <c r="A306" s="216" t="s">
        <v>390</v>
      </c>
      <c r="B306" s="254">
        <v>45</v>
      </c>
      <c r="C306" s="254">
        <v>32</v>
      </c>
      <c r="D306" s="37">
        <f t="shared" si="19"/>
        <v>0.711111111111111</v>
      </c>
      <c r="E306" s="37">
        <f t="shared" si="18"/>
        <v>-0.776223776223776</v>
      </c>
      <c r="F306" s="254"/>
      <c r="G306" s="255">
        <v>143</v>
      </c>
    </row>
    <row r="307" s="245" customFormat="1" ht="16.5" customHeight="1" spans="1:7">
      <c r="A307" s="259" t="s">
        <v>391</v>
      </c>
      <c r="B307" s="254">
        <f>SUM(B308:B309)</f>
        <v>31</v>
      </c>
      <c r="C307" s="254">
        <f>SUM(C308:C309)</f>
        <v>31</v>
      </c>
      <c r="D307" s="37">
        <f t="shared" si="19"/>
        <v>1</v>
      </c>
      <c r="E307" s="37">
        <f t="shared" si="18"/>
        <v>-0.436363636363636</v>
      </c>
      <c r="F307" s="254"/>
      <c r="G307" s="255">
        <f>SUM(G308:G309)</f>
        <v>55</v>
      </c>
    </row>
    <row r="308" s="245" customFormat="1" ht="16.5" customHeight="1" spans="1:7">
      <c r="A308" s="216" t="s">
        <v>392</v>
      </c>
      <c r="B308" s="254">
        <v>31</v>
      </c>
      <c r="C308" s="254">
        <v>31</v>
      </c>
      <c r="D308" s="37">
        <f t="shared" si="19"/>
        <v>1</v>
      </c>
      <c r="E308" s="37">
        <f t="shared" si="18"/>
        <v>0.55</v>
      </c>
      <c r="F308" s="254"/>
      <c r="G308" s="255">
        <v>20</v>
      </c>
    </row>
    <row r="309" s="245" customFormat="1" ht="16.5" customHeight="1" spans="1:7">
      <c r="A309" s="216" t="s">
        <v>393</v>
      </c>
      <c r="B309" s="254"/>
      <c r="C309" s="254"/>
      <c r="D309" s="37"/>
      <c r="E309" s="37"/>
      <c r="F309" s="254"/>
      <c r="G309" s="255">
        <v>35</v>
      </c>
    </row>
    <row r="310" s="245" customFormat="1" ht="16.5" customHeight="1" spans="1:7">
      <c r="A310" s="259" t="s">
        <v>394</v>
      </c>
      <c r="B310" s="254">
        <f>SUM(B311:B313)</f>
        <v>1348</v>
      </c>
      <c r="C310" s="254">
        <f>SUM(C311:C313)</f>
        <v>1326</v>
      </c>
      <c r="D310" s="37">
        <f t="shared" si="19"/>
        <v>0.983679525222552</v>
      </c>
      <c r="E310" s="37">
        <f t="shared" si="18"/>
        <v>0.15304347826087</v>
      </c>
      <c r="F310" s="254"/>
      <c r="G310" s="255">
        <f>SUM(G311:G313)</f>
        <v>1150</v>
      </c>
    </row>
    <row r="311" s="245" customFormat="1" ht="16.5" customHeight="1" spans="1:7">
      <c r="A311" s="216" t="s">
        <v>395</v>
      </c>
      <c r="B311" s="254">
        <v>394</v>
      </c>
      <c r="C311" s="254">
        <v>394</v>
      </c>
      <c r="D311" s="37">
        <f t="shared" si="19"/>
        <v>1</v>
      </c>
      <c r="E311" s="37">
        <f t="shared" si="18"/>
        <v>1.11827956989247</v>
      </c>
      <c r="F311" s="254"/>
      <c r="G311" s="255">
        <v>186</v>
      </c>
    </row>
    <row r="312" s="245" customFormat="1" ht="16.5" customHeight="1" spans="1:7">
      <c r="A312" s="216" t="s">
        <v>396</v>
      </c>
      <c r="B312" s="254">
        <v>19</v>
      </c>
      <c r="C312" s="254">
        <v>9</v>
      </c>
      <c r="D312" s="37">
        <f t="shared" si="19"/>
        <v>0.473684210526316</v>
      </c>
      <c r="E312" s="37">
        <f t="shared" si="18"/>
        <v>-0.470588235294118</v>
      </c>
      <c r="F312" s="254"/>
      <c r="G312" s="255">
        <v>17</v>
      </c>
    </row>
    <row r="313" s="245" customFormat="1" ht="16.5" customHeight="1" spans="1:7">
      <c r="A313" s="216" t="s">
        <v>397</v>
      </c>
      <c r="B313" s="254">
        <v>935</v>
      </c>
      <c r="C313" s="254">
        <v>923</v>
      </c>
      <c r="D313" s="37">
        <f t="shared" si="19"/>
        <v>0.98716577540107</v>
      </c>
      <c r="E313" s="37">
        <f t="shared" si="18"/>
        <v>-0.0253431890179514</v>
      </c>
      <c r="F313" s="254"/>
      <c r="G313" s="255">
        <v>947</v>
      </c>
    </row>
    <row r="314" s="245" customFormat="1" ht="16.5" customHeight="1" spans="1:7">
      <c r="A314" s="259" t="s">
        <v>398</v>
      </c>
      <c r="B314" s="254">
        <f>SUM(B315:B319)</f>
        <v>954</v>
      </c>
      <c r="C314" s="254">
        <f>SUM(C315:C319)</f>
        <v>916</v>
      </c>
      <c r="D314" s="37">
        <f t="shared" si="19"/>
        <v>0.960167714884696</v>
      </c>
      <c r="E314" s="37">
        <f t="shared" si="18"/>
        <v>0.089179548156956</v>
      </c>
      <c r="F314" s="254"/>
      <c r="G314" s="255">
        <f>SUM(G315:G319)</f>
        <v>841</v>
      </c>
    </row>
    <row r="315" s="245" customFormat="1" ht="16.5" customHeight="1" spans="1:7">
      <c r="A315" s="216" t="s">
        <v>399</v>
      </c>
      <c r="B315" s="254">
        <v>171</v>
      </c>
      <c r="C315" s="254">
        <v>171</v>
      </c>
      <c r="D315" s="37">
        <f t="shared" si="19"/>
        <v>1</v>
      </c>
      <c r="E315" s="37">
        <f t="shared" si="18"/>
        <v>-0.173913043478261</v>
      </c>
      <c r="F315" s="254"/>
      <c r="G315" s="255">
        <v>207</v>
      </c>
    </row>
    <row r="316" s="245" customFormat="1" ht="16.5" customHeight="1" spans="1:7">
      <c r="A316" s="216" t="s">
        <v>400</v>
      </c>
      <c r="B316" s="254">
        <v>-2</v>
      </c>
      <c r="C316" s="254">
        <v>-2</v>
      </c>
      <c r="D316" s="37">
        <f t="shared" si="19"/>
        <v>1</v>
      </c>
      <c r="E316" s="37">
        <f t="shared" si="18"/>
        <v>-0.714285714285714</v>
      </c>
      <c r="F316" s="254"/>
      <c r="G316" s="255">
        <v>-7</v>
      </c>
    </row>
    <row r="317" s="245" customFormat="1" ht="16.5" customHeight="1" spans="1:7">
      <c r="A317" s="216" t="s">
        <v>401</v>
      </c>
      <c r="B317" s="254">
        <v>70</v>
      </c>
      <c r="C317" s="254">
        <v>32</v>
      </c>
      <c r="D317" s="37">
        <f t="shared" si="19"/>
        <v>0.457142857142857</v>
      </c>
      <c r="E317" s="37"/>
      <c r="F317" s="254"/>
      <c r="G317" s="255"/>
    </row>
    <row r="318" s="245" customFormat="1" ht="16.5" customHeight="1" spans="1:7">
      <c r="A318" s="216" t="s">
        <v>159</v>
      </c>
      <c r="B318" s="254">
        <v>543</v>
      </c>
      <c r="C318" s="254">
        <v>543</v>
      </c>
      <c r="D318" s="37">
        <f t="shared" si="19"/>
        <v>1</v>
      </c>
      <c r="E318" s="37">
        <f t="shared" si="18"/>
        <v>-0.0965058236272879</v>
      </c>
      <c r="F318" s="254"/>
      <c r="G318" s="255">
        <v>601</v>
      </c>
    </row>
    <row r="319" s="245" customFormat="1" ht="16.5" customHeight="1" spans="1:7">
      <c r="A319" s="216" t="s">
        <v>402</v>
      </c>
      <c r="B319" s="254">
        <v>172</v>
      </c>
      <c r="C319" s="254">
        <v>172</v>
      </c>
      <c r="D319" s="37">
        <f t="shared" si="19"/>
        <v>1</v>
      </c>
      <c r="E319" s="37">
        <f t="shared" si="18"/>
        <v>3.3</v>
      </c>
      <c r="F319" s="254"/>
      <c r="G319" s="255">
        <v>40</v>
      </c>
    </row>
    <row r="320" s="245" customFormat="1" ht="16.5" customHeight="1" spans="1:7">
      <c r="A320" s="259" t="s">
        <v>403</v>
      </c>
      <c r="B320" s="254">
        <f>SUM(B321:B323)</f>
        <v>667</v>
      </c>
      <c r="C320" s="254">
        <f>SUM(C321:C323)</f>
        <v>667</v>
      </c>
      <c r="D320" s="37">
        <f t="shared" si="19"/>
        <v>1</v>
      </c>
      <c r="E320" s="37">
        <f t="shared" si="18"/>
        <v>0.938953488372093</v>
      </c>
      <c r="F320" s="254"/>
      <c r="G320" s="255">
        <f>SUM(G321:G323)</f>
        <v>344</v>
      </c>
    </row>
    <row r="321" s="245" customFormat="1" ht="16.5" customHeight="1" spans="1:7">
      <c r="A321" s="216" t="s">
        <v>404</v>
      </c>
      <c r="B321" s="254">
        <v>261</v>
      </c>
      <c r="C321" s="254">
        <v>261</v>
      </c>
      <c r="D321" s="37">
        <f t="shared" si="19"/>
        <v>1</v>
      </c>
      <c r="E321" s="37">
        <f t="shared" si="18"/>
        <v>0.165178571428571</v>
      </c>
      <c r="F321" s="254"/>
      <c r="G321" s="255">
        <v>224</v>
      </c>
    </row>
    <row r="322" s="245" customFormat="1" ht="16.5" customHeight="1" spans="1:7">
      <c r="A322" s="216" t="s">
        <v>405</v>
      </c>
      <c r="B322" s="254">
        <v>108</v>
      </c>
      <c r="C322" s="254">
        <v>108</v>
      </c>
      <c r="D322" s="37">
        <f t="shared" si="19"/>
        <v>1</v>
      </c>
      <c r="E322" s="37">
        <f t="shared" si="18"/>
        <v>-0.1</v>
      </c>
      <c r="F322" s="254"/>
      <c r="G322" s="255">
        <v>120</v>
      </c>
    </row>
    <row r="323" s="245" customFormat="1" ht="16.5" customHeight="1" spans="1:7">
      <c r="A323" s="216" t="s">
        <v>406</v>
      </c>
      <c r="B323" s="254">
        <v>298</v>
      </c>
      <c r="C323" s="254">
        <v>298</v>
      </c>
      <c r="D323" s="37">
        <f t="shared" si="19"/>
        <v>1</v>
      </c>
      <c r="E323" s="37"/>
      <c r="F323" s="254"/>
      <c r="G323" s="258"/>
    </row>
    <row r="324" s="245" customFormat="1" ht="16.5" customHeight="1" spans="1:7">
      <c r="A324" s="216" t="s">
        <v>407</v>
      </c>
      <c r="B324" s="254">
        <f>SUM(B325:B326)</f>
        <v>1746</v>
      </c>
      <c r="C324" s="254">
        <f>SUM(C325:C326)</f>
        <v>1746</v>
      </c>
      <c r="D324" s="37">
        <f t="shared" si="19"/>
        <v>1</v>
      </c>
      <c r="E324" s="37">
        <f t="shared" si="18"/>
        <v>-0.864661654135338</v>
      </c>
      <c r="F324" s="254"/>
      <c r="G324" s="255">
        <f>SUM(G325:G326)</f>
        <v>12901</v>
      </c>
    </row>
    <row r="325" s="245" customFormat="1" ht="16.5" customHeight="1" spans="1:7">
      <c r="A325" s="216" t="s">
        <v>408</v>
      </c>
      <c r="B325" s="254">
        <v>1329</v>
      </c>
      <c r="C325" s="254">
        <v>1329</v>
      </c>
      <c r="D325" s="37">
        <f t="shared" si="19"/>
        <v>1</v>
      </c>
      <c r="E325" s="37">
        <f t="shared" si="18"/>
        <v>-0.893756495323367</v>
      </c>
      <c r="F325" s="254"/>
      <c r="G325" s="258">
        <v>12509</v>
      </c>
    </row>
    <row r="326" s="245" customFormat="1" ht="16.5" customHeight="1" spans="1:7">
      <c r="A326" s="216" t="s">
        <v>409</v>
      </c>
      <c r="B326" s="254">
        <v>417</v>
      </c>
      <c r="C326" s="254">
        <v>417</v>
      </c>
      <c r="D326" s="37">
        <f t="shared" si="19"/>
        <v>1</v>
      </c>
      <c r="E326" s="37">
        <f t="shared" si="18"/>
        <v>0.0637755102040816</v>
      </c>
      <c r="F326" s="254"/>
      <c r="G326" s="258">
        <v>392</v>
      </c>
    </row>
    <row r="327" s="245" customFormat="1" ht="16.5" customHeight="1" spans="1:7">
      <c r="A327" s="216" t="s">
        <v>410</v>
      </c>
      <c r="B327" s="254">
        <f>SUM(B328)</f>
        <v>619</v>
      </c>
      <c r="C327" s="254">
        <f>SUM(C328)</f>
        <v>619</v>
      </c>
      <c r="D327" s="37">
        <f t="shared" si="19"/>
        <v>1</v>
      </c>
      <c r="E327" s="37">
        <f t="shared" si="18"/>
        <v>-0.0358255451713396</v>
      </c>
      <c r="F327" s="254"/>
      <c r="G327" s="255">
        <f>SUM(G328)</f>
        <v>642</v>
      </c>
    </row>
    <row r="328" s="245" customFormat="1" ht="16.5" customHeight="1" spans="1:7">
      <c r="A328" s="216" t="s">
        <v>411</v>
      </c>
      <c r="B328" s="254">
        <v>619</v>
      </c>
      <c r="C328" s="254">
        <v>619</v>
      </c>
      <c r="D328" s="37">
        <f t="shared" si="19"/>
        <v>1</v>
      </c>
      <c r="E328" s="37">
        <f t="shared" si="18"/>
        <v>-0.0358255451713396</v>
      </c>
      <c r="F328" s="254"/>
      <c r="G328" s="258">
        <v>642</v>
      </c>
    </row>
    <row r="329" s="245" customFormat="1" ht="16.5" customHeight="1" spans="1:7">
      <c r="A329" s="216" t="s">
        <v>412</v>
      </c>
      <c r="B329" s="254">
        <f>SUM(B330)</f>
        <v>78</v>
      </c>
      <c r="C329" s="254">
        <f>SUM(C330)</f>
        <v>78</v>
      </c>
      <c r="D329" s="37">
        <f t="shared" si="19"/>
        <v>1</v>
      </c>
      <c r="E329" s="37"/>
      <c r="F329" s="254"/>
      <c r="G329" s="255">
        <f>SUM(G330)</f>
        <v>-124</v>
      </c>
    </row>
    <row r="330" s="245" customFormat="1" ht="16.5" customHeight="1" spans="1:7">
      <c r="A330" s="216" t="s">
        <v>413</v>
      </c>
      <c r="B330" s="254">
        <v>78</v>
      </c>
      <c r="C330" s="254">
        <v>78</v>
      </c>
      <c r="D330" s="37">
        <f t="shared" si="19"/>
        <v>1</v>
      </c>
      <c r="E330" s="37"/>
      <c r="F330" s="254"/>
      <c r="G330" s="258">
        <v>-124</v>
      </c>
    </row>
    <row r="331" s="245" customFormat="1" ht="16.5" customHeight="1" spans="1:7">
      <c r="A331" s="259" t="s">
        <v>414</v>
      </c>
      <c r="B331" s="254">
        <f>SUM(B332)</f>
        <v>1585</v>
      </c>
      <c r="C331" s="254">
        <f>SUM(C332)</f>
        <v>1585</v>
      </c>
      <c r="D331" s="37">
        <f t="shared" si="19"/>
        <v>1</v>
      </c>
      <c r="E331" s="37">
        <f t="shared" si="18"/>
        <v>0.666666666666667</v>
      </c>
      <c r="F331" s="254"/>
      <c r="G331" s="255">
        <f>SUM(G332)</f>
        <v>951</v>
      </c>
    </row>
    <row r="332" s="245" customFormat="1" ht="16.5" customHeight="1" spans="1:7">
      <c r="A332" s="216" t="s">
        <v>415</v>
      </c>
      <c r="B332" s="254">
        <v>1585</v>
      </c>
      <c r="C332" s="254">
        <v>1585</v>
      </c>
      <c r="D332" s="37">
        <f t="shared" si="19"/>
        <v>1</v>
      </c>
      <c r="E332" s="37">
        <f t="shared" si="18"/>
        <v>0.666666666666667</v>
      </c>
      <c r="F332" s="254"/>
      <c r="G332" s="255">
        <v>951</v>
      </c>
    </row>
    <row r="333" s="245" customFormat="1" ht="16.5" customHeight="1" spans="1:7">
      <c r="A333" s="265" t="s">
        <v>71</v>
      </c>
      <c r="B333" s="254">
        <f>B334+B337+B339+B344+B346+B352+B358+B360</f>
        <v>4064</v>
      </c>
      <c r="C333" s="254">
        <f>C334+C337+C339+C344+C346+C352+C358+C360</f>
        <v>3982</v>
      </c>
      <c r="D333" s="37">
        <f t="shared" si="19"/>
        <v>0.979822834645669</v>
      </c>
      <c r="E333" s="37">
        <f t="shared" si="18"/>
        <v>-0.379364089775561</v>
      </c>
      <c r="F333" s="254"/>
      <c r="G333" s="255">
        <f>G334+G337+G339+G344+G346+G352+G358+G360</f>
        <v>6416</v>
      </c>
    </row>
    <row r="334" s="245" customFormat="1" ht="16.5" customHeight="1" spans="1:7">
      <c r="A334" s="259" t="s">
        <v>416</v>
      </c>
      <c r="B334" s="254">
        <f>SUM(B335:B336)</f>
        <v>362</v>
      </c>
      <c r="C334" s="254">
        <f>SUM(C335:C336)</f>
        <v>362</v>
      </c>
      <c r="D334" s="37">
        <f t="shared" si="19"/>
        <v>1</v>
      </c>
      <c r="E334" s="37">
        <f t="shared" si="18"/>
        <v>0.0402298850574713</v>
      </c>
      <c r="F334" s="254"/>
      <c r="G334" s="255">
        <f>SUM(G335:G336)</f>
        <v>348</v>
      </c>
    </row>
    <row r="335" s="245" customFormat="1" ht="16.5" customHeight="1" spans="1:7">
      <c r="A335" s="216" t="s">
        <v>417</v>
      </c>
      <c r="B335" s="254">
        <v>373</v>
      </c>
      <c r="C335" s="254">
        <v>373</v>
      </c>
      <c r="D335" s="37">
        <f t="shared" si="19"/>
        <v>1</v>
      </c>
      <c r="E335" s="37">
        <f t="shared" si="18"/>
        <v>0.0718390804597701</v>
      </c>
      <c r="F335" s="254"/>
      <c r="G335" s="255">
        <v>348</v>
      </c>
    </row>
    <row r="336" s="245" customFormat="1" ht="16.5" customHeight="1" spans="1:7">
      <c r="A336" s="216" t="s">
        <v>418</v>
      </c>
      <c r="B336" s="254">
        <v>-11</v>
      </c>
      <c r="C336" s="254">
        <v>-11</v>
      </c>
      <c r="D336" s="37">
        <f t="shared" si="19"/>
        <v>1</v>
      </c>
      <c r="E336" s="37"/>
      <c r="F336" s="254"/>
      <c r="G336" s="258"/>
    </row>
    <row r="337" s="245" customFormat="1" ht="16.5" customHeight="1" spans="1:7">
      <c r="A337" s="259" t="s">
        <v>419</v>
      </c>
      <c r="B337" s="254">
        <f>SUM(B338)</f>
        <v>1252</v>
      </c>
      <c r="C337" s="254">
        <f>SUM(C338)</f>
        <v>1252</v>
      </c>
      <c r="D337" s="37">
        <f t="shared" si="19"/>
        <v>1</v>
      </c>
      <c r="E337" s="37">
        <f t="shared" si="18"/>
        <v>-0.122634898388227</v>
      </c>
      <c r="F337" s="254"/>
      <c r="G337" s="255">
        <f>SUM(G338)</f>
        <v>1427</v>
      </c>
    </row>
    <row r="338" s="245" customFormat="1" ht="16.5" customHeight="1" spans="1:7">
      <c r="A338" s="216" t="s">
        <v>420</v>
      </c>
      <c r="B338" s="254">
        <v>1252</v>
      </c>
      <c r="C338" s="254">
        <v>1252</v>
      </c>
      <c r="D338" s="37">
        <f t="shared" si="19"/>
        <v>1</v>
      </c>
      <c r="E338" s="37">
        <f t="shared" si="18"/>
        <v>-0.122634898388227</v>
      </c>
      <c r="F338" s="254"/>
      <c r="G338" s="255">
        <v>1427</v>
      </c>
    </row>
    <row r="339" s="245" customFormat="1" ht="16.5" customHeight="1" spans="1:7">
      <c r="A339" s="259" t="s">
        <v>421</v>
      </c>
      <c r="B339" s="254">
        <f>SUM(B340:B343)</f>
        <v>62</v>
      </c>
      <c r="C339" s="254">
        <f>SUM(C340:C343)</f>
        <v>62</v>
      </c>
      <c r="D339" s="37">
        <f t="shared" si="19"/>
        <v>1</v>
      </c>
      <c r="E339" s="37">
        <f t="shared" ref="E339:E404" si="20">(C339-G339)/G339</f>
        <v>-0.985439173320808</v>
      </c>
      <c r="F339" s="254"/>
      <c r="G339" s="255">
        <f>SUM(G340:G343)</f>
        <v>4258</v>
      </c>
    </row>
    <row r="340" s="245" customFormat="1" ht="16.5" customHeight="1" spans="1:7">
      <c r="A340" s="216" t="s">
        <v>422</v>
      </c>
      <c r="B340" s="254">
        <v>116</v>
      </c>
      <c r="C340" s="254">
        <v>116</v>
      </c>
      <c r="D340" s="37">
        <f t="shared" si="19"/>
        <v>1</v>
      </c>
      <c r="E340" s="37">
        <f t="shared" si="20"/>
        <v>-0.814992025518341</v>
      </c>
      <c r="F340" s="254"/>
      <c r="G340" s="255">
        <v>627</v>
      </c>
    </row>
    <row r="341" s="245" customFormat="1" ht="16.5" customHeight="1" spans="1:7">
      <c r="A341" s="216" t="s">
        <v>423</v>
      </c>
      <c r="B341" s="254">
        <v>-48</v>
      </c>
      <c r="C341" s="254">
        <v>-48</v>
      </c>
      <c r="D341" s="37">
        <f t="shared" si="19"/>
        <v>1</v>
      </c>
      <c r="E341" s="37">
        <f t="shared" si="20"/>
        <v>-0.52</v>
      </c>
      <c r="F341" s="254"/>
      <c r="G341" s="255">
        <v>-100</v>
      </c>
    </row>
    <row r="342" s="245" customFormat="1" ht="16.5" customHeight="1" spans="1:7">
      <c r="A342" s="216" t="s">
        <v>424</v>
      </c>
      <c r="B342" s="254"/>
      <c r="C342" s="254"/>
      <c r="D342" s="37"/>
      <c r="E342" s="37">
        <f t="shared" si="20"/>
        <v>-1</v>
      </c>
      <c r="F342" s="254"/>
      <c r="G342" s="255">
        <v>215</v>
      </c>
    </row>
    <row r="343" s="245" customFormat="1" ht="16.5" customHeight="1" spans="1:7">
      <c r="A343" s="216" t="s">
        <v>425</v>
      </c>
      <c r="B343" s="254">
        <v>-6</v>
      </c>
      <c r="C343" s="254">
        <v>-6</v>
      </c>
      <c r="D343" s="37">
        <f t="shared" si="19"/>
        <v>1</v>
      </c>
      <c r="E343" s="37">
        <f t="shared" si="20"/>
        <v>-1.00170648464164</v>
      </c>
      <c r="F343" s="254"/>
      <c r="G343" s="255">
        <f>1537+1979</f>
        <v>3516</v>
      </c>
    </row>
    <row r="344" s="245" customFormat="1" ht="16.5" customHeight="1" spans="1:7">
      <c r="A344" s="259" t="s">
        <v>426</v>
      </c>
      <c r="B344" s="254">
        <f>SUM(B345)</f>
        <v>84</v>
      </c>
      <c r="C344" s="254">
        <f>SUM(C345)</f>
        <v>84</v>
      </c>
      <c r="D344" s="37">
        <f t="shared" si="19"/>
        <v>1</v>
      </c>
      <c r="E344" s="37"/>
      <c r="F344" s="254"/>
      <c r="G344" s="255">
        <f>SUM(G345)</f>
        <v>-154</v>
      </c>
    </row>
    <row r="345" s="245" customFormat="1" ht="16.5" customHeight="1" spans="1:7">
      <c r="A345" s="216" t="s">
        <v>427</v>
      </c>
      <c r="B345" s="254">
        <v>84</v>
      </c>
      <c r="C345" s="254">
        <v>84</v>
      </c>
      <c r="D345" s="37">
        <f t="shared" si="19"/>
        <v>1</v>
      </c>
      <c r="E345" s="37"/>
      <c r="F345" s="254"/>
      <c r="G345" s="255">
        <v>-154</v>
      </c>
    </row>
    <row r="346" s="245" customFormat="1" ht="16.5" customHeight="1" spans="1:7">
      <c r="A346" s="259" t="s">
        <v>428</v>
      </c>
      <c r="B346" s="254">
        <f>SUM(B347:B351)</f>
        <v>75</v>
      </c>
      <c r="C346" s="254">
        <f>SUM(C347:C351)</f>
        <v>70</v>
      </c>
      <c r="D346" s="37">
        <f t="shared" si="19"/>
        <v>0.933333333333333</v>
      </c>
      <c r="E346" s="37">
        <f t="shared" si="20"/>
        <v>0.428571428571429</v>
      </c>
      <c r="F346" s="254"/>
      <c r="G346" s="255">
        <f>SUM(G347:G351)</f>
        <v>49</v>
      </c>
    </row>
    <row r="347" s="245" customFormat="1" ht="16.5" customHeight="1" spans="1:7">
      <c r="A347" s="216" t="s">
        <v>429</v>
      </c>
      <c r="B347" s="254"/>
      <c r="C347" s="254"/>
      <c r="D347" s="37"/>
      <c r="E347" s="37"/>
      <c r="F347" s="254"/>
      <c r="G347" s="255"/>
    </row>
    <row r="348" s="245" customFormat="1" ht="16.5" customHeight="1" spans="1:7">
      <c r="A348" s="216" t="s">
        <v>430</v>
      </c>
      <c r="B348" s="254">
        <v>19</v>
      </c>
      <c r="C348" s="254">
        <v>14</v>
      </c>
      <c r="D348" s="37">
        <f>C348/B348</f>
        <v>0.736842105263158</v>
      </c>
      <c r="E348" s="37">
        <f t="shared" si="20"/>
        <v>-0.517241379310345</v>
      </c>
      <c r="F348" s="254"/>
      <c r="G348" s="255">
        <v>29</v>
      </c>
    </row>
    <row r="349" s="245" customFormat="1" ht="16.5" customHeight="1" spans="1:7">
      <c r="A349" s="216" t="s">
        <v>431</v>
      </c>
      <c r="B349" s="254"/>
      <c r="C349" s="254"/>
      <c r="D349" s="37"/>
      <c r="E349" s="37"/>
      <c r="F349" s="254"/>
      <c r="G349" s="263"/>
    </row>
    <row r="350" s="245" customFormat="1" ht="16.5" customHeight="1" spans="1:7">
      <c r="A350" s="216" t="s">
        <v>432</v>
      </c>
      <c r="B350" s="254">
        <v>-14</v>
      </c>
      <c r="C350" s="254">
        <v>-14</v>
      </c>
      <c r="D350" s="37">
        <f>C350/B350</f>
        <v>1</v>
      </c>
      <c r="E350" s="37"/>
      <c r="F350" s="254"/>
      <c r="G350" s="255"/>
    </row>
    <row r="351" s="245" customFormat="1" ht="16.5" customHeight="1" spans="1:7">
      <c r="A351" s="216" t="s">
        <v>433</v>
      </c>
      <c r="B351" s="254">
        <v>70</v>
      </c>
      <c r="C351" s="254">
        <v>70</v>
      </c>
      <c r="D351" s="37">
        <f>C351/B351</f>
        <v>1</v>
      </c>
      <c r="E351" s="37">
        <f t="shared" si="20"/>
        <v>2.5</v>
      </c>
      <c r="F351" s="254"/>
      <c r="G351" s="255">
        <v>20</v>
      </c>
    </row>
    <row r="352" s="245" customFormat="1" ht="16.5" customHeight="1" spans="1:7">
      <c r="A352" s="259" t="s">
        <v>434</v>
      </c>
      <c r="B352" s="254">
        <f>SUM(B353:B354)</f>
        <v>2156</v>
      </c>
      <c r="C352" s="254">
        <f>SUM(C353:C354)</f>
        <v>2156</v>
      </c>
      <c r="D352" s="37">
        <f>C352/B352</f>
        <v>1</v>
      </c>
      <c r="E352" s="37">
        <f t="shared" si="20"/>
        <v>5.30409356725146</v>
      </c>
      <c r="F352" s="254"/>
      <c r="G352" s="255">
        <f>SUM(G353:G354)</f>
        <v>342</v>
      </c>
    </row>
    <row r="353" s="245" customFormat="1" ht="16.5" customHeight="1" spans="1:7">
      <c r="A353" s="216" t="s">
        <v>435</v>
      </c>
      <c r="B353" s="254">
        <v>373</v>
      </c>
      <c r="C353" s="254">
        <v>373</v>
      </c>
      <c r="D353" s="37">
        <f>C353/B353</f>
        <v>1</v>
      </c>
      <c r="E353" s="37">
        <f t="shared" si="20"/>
        <v>0.0906432748538012</v>
      </c>
      <c r="F353" s="254"/>
      <c r="G353" s="255">
        <v>342</v>
      </c>
    </row>
    <row r="354" s="245" customFormat="1" ht="16.5" customHeight="1" spans="1:7">
      <c r="A354" s="216" t="s">
        <v>436</v>
      </c>
      <c r="B354" s="254">
        <v>1783</v>
      </c>
      <c r="C354" s="254">
        <v>1783</v>
      </c>
      <c r="D354" s="37">
        <f>C354/B354</f>
        <v>1</v>
      </c>
      <c r="E354" s="37"/>
      <c r="F354" s="254"/>
      <c r="G354" s="255"/>
    </row>
    <row r="355" s="245" customFormat="1" ht="16.5" customHeight="1" spans="1:7">
      <c r="A355" s="259" t="s">
        <v>437</v>
      </c>
      <c r="B355" s="254"/>
      <c r="C355" s="254"/>
      <c r="D355" s="37"/>
      <c r="E355" s="37"/>
      <c r="F355" s="254"/>
      <c r="G355" s="255"/>
    </row>
    <row r="356" s="245" customFormat="1" ht="16.5" customHeight="1" spans="1:7">
      <c r="A356" s="259" t="s">
        <v>438</v>
      </c>
      <c r="B356" s="254"/>
      <c r="C356" s="254"/>
      <c r="D356" s="37"/>
      <c r="E356" s="37"/>
      <c r="F356" s="254"/>
      <c r="G356" s="255"/>
    </row>
    <row r="357" s="245" customFormat="1" ht="16.5" customHeight="1" spans="1:7">
      <c r="A357" s="259" t="s">
        <v>439</v>
      </c>
      <c r="B357" s="254"/>
      <c r="C357" s="254"/>
      <c r="D357" s="37"/>
      <c r="E357" s="37"/>
      <c r="F357" s="254"/>
      <c r="G357" s="255"/>
    </row>
    <row r="358" s="245" customFormat="1" ht="16.5" customHeight="1" spans="1:7">
      <c r="A358" s="259" t="s">
        <v>440</v>
      </c>
      <c r="B358" s="254">
        <f>SUM(B359)</f>
        <v>327</v>
      </c>
      <c r="C358" s="254">
        <f>SUM(C359)</f>
        <v>250</v>
      </c>
      <c r="D358" s="37">
        <f>C358/B358</f>
        <v>0.764525993883792</v>
      </c>
      <c r="E358" s="37"/>
      <c r="F358" s="254"/>
      <c r="G358" s="255">
        <f>SUM(G359)</f>
        <v>-4</v>
      </c>
    </row>
    <row r="359" s="245" customFormat="1" ht="16.5" customHeight="1" spans="1:7">
      <c r="A359" s="216" t="s">
        <v>441</v>
      </c>
      <c r="B359" s="254">
        <v>327</v>
      </c>
      <c r="C359" s="254">
        <v>250</v>
      </c>
      <c r="D359" s="37">
        <f>C359/B359</f>
        <v>0.764525993883792</v>
      </c>
      <c r="E359" s="37"/>
      <c r="F359" s="254"/>
      <c r="G359" s="255">
        <v>-4</v>
      </c>
    </row>
    <row r="360" s="245" customFormat="1" ht="16.5" customHeight="1" spans="1:7">
      <c r="A360" s="259" t="s">
        <v>442</v>
      </c>
      <c r="B360" s="254">
        <f>SUM(B361:B362)</f>
        <v>-254</v>
      </c>
      <c r="C360" s="254">
        <f>SUM(C361:C362)</f>
        <v>-254</v>
      </c>
      <c r="D360" s="37">
        <f>C360/B360</f>
        <v>1</v>
      </c>
      <c r="E360" s="37">
        <f t="shared" si="20"/>
        <v>-2.69333333333333</v>
      </c>
      <c r="F360" s="254"/>
      <c r="G360" s="255">
        <f>SUM(G361:G362)</f>
        <v>150</v>
      </c>
    </row>
    <row r="361" s="245" customFormat="1" ht="16.5" customHeight="1" spans="1:7">
      <c r="A361" s="259" t="s">
        <v>443</v>
      </c>
      <c r="B361" s="254">
        <v>51</v>
      </c>
      <c r="C361" s="254">
        <v>51</v>
      </c>
      <c r="D361" s="37">
        <f>C361/B361</f>
        <v>1</v>
      </c>
      <c r="E361" s="37"/>
      <c r="F361" s="254"/>
      <c r="G361" s="258"/>
    </row>
    <row r="362" s="245" customFormat="1" ht="16.5" customHeight="1" spans="1:7">
      <c r="A362" s="216" t="s">
        <v>444</v>
      </c>
      <c r="B362" s="254">
        <v>-305</v>
      </c>
      <c r="C362" s="254">
        <v>-305</v>
      </c>
      <c r="D362" s="37">
        <f>C362/B362</f>
        <v>1</v>
      </c>
      <c r="E362" s="37">
        <f t="shared" si="20"/>
        <v>-3.03333333333333</v>
      </c>
      <c r="F362" s="254"/>
      <c r="G362" s="255">
        <v>150</v>
      </c>
    </row>
    <row r="363" s="245" customFormat="1" ht="16.5" customHeight="1" spans="1:7">
      <c r="A363" s="259" t="s">
        <v>445</v>
      </c>
      <c r="B363" s="254"/>
      <c r="C363" s="254"/>
      <c r="D363" s="37"/>
      <c r="E363" s="37"/>
      <c r="F363" s="254"/>
      <c r="G363" s="258"/>
    </row>
    <row r="364" s="245" customFormat="1" ht="16.5" customHeight="1" spans="1:7">
      <c r="A364" s="259" t="s">
        <v>446</v>
      </c>
      <c r="B364" s="254"/>
      <c r="C364" s="254"/>
      <c r="D364" s="37"/>
      <c r="E364" s="37"/>
      <c r="F364" s="254"/>
      <c r="G364" s="258"/>
    </row>
    <row r="365" s="245" customFormat="1" ht="16.5" customHeight="1" spans="1:7">
      <c r="A365" s="259" t="s">
        <v>447</v>
      </c>
      <c r="B365" s="254"/>
      <c r="C365" s="254"/>
      <c r="D365" s="37"/>
      <c r="E365" s="37"/>
      <c r="F365" s="254"/>
      <c r="G365" s="258"/>
    </row>
    <row r="366" s="245" customFormat="1" ht="16.5" customHeight="1" spans="1:7">
      <c r="A366" s="259" t="s">
        <v>448</v>
      </c>
      <c r="B366" s="254"/>
      <c r="C366" s="254"/>
      <c r="D366" s="37"/>
      <c r="E366" s="37"/>
      <c r="F366" s="254"/>
      <c r="G366" s="258"/>
    </row>
    <row r="367" s="245" customFormat="1" ht="16.5" customHeight="1" spans="1:7">
      <c r="A367" s="259" t="s">
        <v>449</v>
      </c>
      <c r="B367" s="254"/>
      <c r="C367" s="254"/>
      <c r="D367" s="37"/>
      <c r="E367" s="37"/>
      <c r="F367" s="254"/>
      <c r="G367" s="258"/>
    </row>
    <row r="368" s="245" customFormat="1" ht="16.5" customHeight="1" spans="1:7">
      <c r="A368" s="260" t="s">
        <v>72</v>
      </c>
      <c r="B368" s="254">
        <f>B369+B374+B376+B379+B381</f>
        <v>21350</v>
      </c>
      <c r="C368" s="254">
        <f>C369+C374+C376+C379+C381</f>
        <v>21293</v>
      </c>
      <c r="D368" s="37">
        <f>C368/B368</f>
        <v>0.997330210772834</v>
      </c>
      <c r="E368" s="37">
        <f t="shared" si="20"/>
        <v>0.165462506841817</v>
      </c>
      <c r="F368" s="254"/>
      <c r="G368" s="255">
        <f>G369+G374+G376+G379+G381</f>
        <v>18270</v>
      </c>
    </row>
    <row r="369" s="245" customFormat="1" ht="16.5" customHeight="1" spans="1:7">
      <c r="A369" s="259" t="s">
        <v>450</v>
      </c>
      <c r="B369" s="254">
        <f>SUM(B370:B373)</f>
        <v>4468</v>
      </c>
      <c r="C369" s="254">
        <f>SUM(C370:C373)</f>
        <v>4411</v>
      </c>
      <c r="D369" s="37">
        <f>C369/B369</f>
        <v>0.987242614145031</v>
      </c>
      <c r="E369" s="37">
        <f t="shared" si="20"/>
        <v>0.211813186813187</v>
      </c>
      <c r="F369" s="254"/>
      <c r="G369" s="255">
        <f>SUM(G370:G373)</f>
        <v>3640</v>
      </c>
    </row>
    <row r="370" s="245" customFormat="1" ht="16.5" customHeight="1" spans="1:7">
      <c r="A370" s="216" t="s">
        <v>451</v>
      </c>
      <c r="B370" s="254">
        <v>382</v>
      </c>
      <c r="C370" s="254">
        <v>382</v>
      </c>
      <c r="D370" s="37">
        <f>C370/B370</f>
        <v>1</v>
      </c>
      <c r="E370" s="37">
        <f t="shared" si="20"/>
        <v>0.534136546184739</v>
      </c>
      <c r="F370" s="254"/>
      <c r="G370" s="255">
        <v>249</v>
      </c>
    </row>
    <row r="371" s="245" customFormat="1" ht="16.5" customHeight="1" spans="1:7">
      <c r="A371" s="216" t="s">
        <v>452</v>
      </c>
      <c r="B371" s="254">
        <v>1640</v>
      </c>
      <c r="C371" s="254">
        <v>1640</v>
      </c>
      <c r="D371" s="37">
        <f>C371/B371</f>
        <v>1</v>
      </c>
      <c r="E371" s="37">
        <f t="shared" si="20"/>
        <v>0.0642439974042829</v>
      </c>
      <c r="F371" s="254"/>
      <c r="G371" s="255">
        <v>1541</v>
      </c>
    </row>
    <row r="372" s="245" customFormat="1" ht="16.5" customHeight="1" spans="1:7">
      <c r="A372" s="216" t="s">
        <v>453</v>
      </c>
      <c r="B372" s="254"/>
      <c r="C372" s="254"/>
      <c r="D372" s="37"/>
      <c r="E372" s="37"/>
      <c r="F372" s="254"/>
      <c r="G372" s="255"/>
    </row>
    <row r="373" s="245" customFormat="1" ht="16.5" customHeight="1" spans="1:7">
      <c r="A373" s="216" t="s">
        <v>454</v>
      </c>
      <c r="B373" s="254">
        <v>2446</v>
      </c>
      <c r="C373" s="254">
        <v>2389</v>
      </c>
      <c r="D373" s="37">
        <f t="shared" ref="D373:D382" si="21">C373/B373</f>
        <v>0.976696647587899</v>
      </c>
      <c r="E373" s="37">
        <f t="shared" si="20"/>
        <v>0.291351351351351</v>
      </c>
      <c r="F373" s="254"/>
      <c r="G373" s="255">
        <v>1850</v>
      </c>
    </row>
    <row r="374" s="245" customFormat="1" ht="16.5" customHeight="1" spans="1:7">
      <c r="A374" s="259" t="s">
        <v>455</v>
      </c>
      <c r="B374" s="254">
        <f>SUM(B375)</f>
        <v>245</v>
      </c>
      <c r="C374" s="254">
        <f>SUM(C375)</f>
        <v>245</v>
      </c>
      <c r="D374" s="37">
        <f t="shared" si="21"/>
        <v>1</v>
      </c>
      <c r="E374" s="37">
        <f t="shared" si="20"/>
        <v>-0.301994301994302</v>
      </c>
      <c r="F374" s="254"/>
      <c r="G374" s="255">
        <f>SUM(G375)</f>
        <v>351</v>
      </c>
    </row>
    <row r="375" s="245" customFormat="1" ht="16.5" customHeight="1" spans="1:7">
      <c r="A375" s="216" t="s">
        <v>456</v>
      </c>
      <c r="B375" s="254">
        <v>245</v>
      </c>
      <c r="C375" s="254">
        <v>245</v>
      </c>
      <c r="D375" s="37">
        <f t="shared" si="21"/>
        <v>1</v>
      </c>
      <c r="E375" s="37">
        <f t="shared" si="20"/>
        <v>-0.301994301994302</v>
      </c>
      <c r="F375" s="254"/>
      <c r="G375" s="255">
        <v>351</v>
      </c>
    </row>
    <row r="376" s="245" customFormat="1" ht="16.5" customHeight="1" spans="1:7">
      <c r="A376" s="259" t="s">
        <v>457</v>
      </c>
      <c r="B376" s="254">
        <f>SUM(B377:B378)</f>
        <v>9670</v>
      </c>
      <c r="C376" s="254">
        <f>SUM(C377:C378)</f>
        <v>9670</v>
      </c>
      <c r="D376" s="37">
        <f t="shared" si="21"/>
        <v>1</v>
      </c>
      <c r="E376" s="37">
        <f t="shared" si="20"/>
        <v>0.260591839395124</v>
      </c>
      <c r="F376" s="254"/>
      <c r="G376" s="255">
        <f>SUM(G377:G378)</f>
        <v>7671</v>
      </c>
    </row>
    <row r="377" s="245" customFormat="1" ht="16.5" customHeight="1" spans="1:7">
      <c r="A377" s="216" t="s">
        <v>458</v>
      </c>
      <c r="B377" s="254">
        <v>610</v>
      </c>
      <c r="C377" s="254">
        <v>610</v>
      </c>
      <c r="D377" s="37">
        <f t="shared" si="21"/>
        <v>1</v>
      </c>
      <c r="E377" s="37">
        <f t="shared" si="20"/>
        <v>-0.427230046948357</v>
      </c>
      <c r="F377" s="254"/>
      <c r="G377" s="255">
        <v>1065</v>
      </c>
    </row>
    <row r="378" s="245" customFormat="1" ht="16.5" customHeight="1" spans="1:7">
      <c r="A378" s="216" t="s">
        <v>459</v>
      </c>
      <c r="B378" s="254">
        <v>9060</v>
      </c>
      <c r="C378" s="254">
        <v>9060</v>
      </c>
      <c r="D378" s="37">
        <f t="shared" si="21"/>
        <v>1</v>
      </c>
      <c r="E378" s="37">
        <f t="shared" si="20"/>
        <v>0.371480472297911</v>
      </c>
      <c r="F378" s="254"/>
      <c r="G378" s="255">
        <v>6606</v>
      </c>
    </row>
    <row r="379" s="245" customFormat="1" ht="16.5" customHeight="1" spans="1:7">
      <c r="A379" s="259" t="s">
        <v>460</v>
      </c>
      <c r="B379" s="254">
        <f>SUM(B380)</f>
        <v>6687</v>
      </c>
      <c r="C379" s="254">
        <f>SUM(C380)</f>
        <v>6687</v>
      </c>
      <c r="D379" s="37">
        <f t="shared" si="21"/>
        <v>1</v>
      </c>
      <c r="E379" s="37">
        <f t="shared" si="20"/>
        <v>0.122733378106111</v>
      </c>
      <c r="F379" s="254"/>
      <c r="G379" s="255">
        <f>SUM(G380)</f>
        <v>5956</v>
      </c>
    </row>
    <row r="380" s="245" customFormat="1" ht="16.5" customHeight="1" spans="1:7">
      <c r="A380" s="216" t="s">
        <v>461</v>
      </c>
      <c r="B380" s="254">
        <v>6687</v>
      </c>
      <c r="C380" s="254">
        <v>6687</v>
      </c>
      <c r="D380" s="37">
        <f t="shared" si="21"/>
        <v>1</v>
      </c>
      <c r="E380" s="37">
        <f t="shared" si="20"/>
        <v>0.122733378106111</v>
      </c>
      <c r="F380" s="254"/>
      <c r="G380" s="255">
        <v>5956</v>
      </c>
    </row>
    <row r="381" s="245" customFormat="1" ht="16.5" customHeight="1" spans="1:7">
      <c r="A381" s="259" t="s">
        <v>462</v>
      </c>
      <c r="B381" s="254">
        <f>SUM(B382)</f>
        <v>280</v>
      </c>
      <c r="C381" s="254">
        <f>SUM(C382)</f>
        <v>280</v>
      </c>
      <c r="D381" s="37">
        <f t="shared" si="21"/>
        <v>1</v>
      </c>
      <c r="E381" s="37">
        <f t="shared" si="20"/>
        <v>-0.570552147239264</v>
      </c>
      <c r="F381" s="254"/>
      <c r="G381" s="255">
        <f>SUM(G382)</f>
        <v>652</v>
      </c>
    </row>
    <row r="382" s="245" customFormat="1" ht="16.5" customHeight="1" spans="1:7">
      <c r="A382" s="216" t="s">
        <v>463</v>
      </c>
      <c r="B382" s="254">
        <v>280</v>
      </c>
      <c r="C382" s="254">
        <v>280</v>
      </c>
      <c r="D382" s="37">
        <f t="shared" si="21"/>
        <v>1</v>
      </c>
      <c r="E382" s="37">
        <f t="shared" si="20"/>
        <v>-0.570552147239264</v>
      </c>
      <c r="F382" s="254"/>
      <c r="G382" s="255">
        <v>652</v>
      </c>
    </row>
    <row r="383" s="245" customFormat="1" ht="16.5" customHeight="1" spans="1:7">
      <c r="A383" s="259" t="s">
        <v>464</v>
      </c>
      <c r="B383" s="254"/>
      <c r="C383" s="254"/>
      <c r="D383" s="37"/>
      <c r="E383" s="37"/>
      <c r="F383" s="254"/>
      <c r="G383" s="255"/>
    </row>
    <row r="384" s="245" customFormat="1" ht="16.5" customHeight="1" spans="1:7">
      <c r="A384" s="260" t="s">
        <v>73</v>
      </c>
      <c r="B384" s="254">
        <f>B385+B398+B412+B426+B427+B432+B436+B441+B444+B445</f>
        <v>12313</v>
      </c>
      <c r="C384" s="254">
        <f>C385+C398+C412+C426+C427+C432+C436+C441+C444+C445</f>
        <v>11436</v>
      </c>
      <c r="D384" s="37">
        <f t="shared" ref="D384:D392" si="22">C384/B384</f>
        <v>0.928774466011533</v>
      </c>
      <c r="E384" s="37">
        <f t="shared" si="20"/>
        <v>-0.477545799259902</v>
      </c>
      <c r="F384" s="254"/>
      <c r="G384" s="255">
        <f>G385+G398+G412+G426+G427+G432+G436+G441+G444+G445</f>
        <v>21889</v>
      </c>
    </row>
    <row r="385" s="245" customFormat="1" ht="16.5" customHeight="1" spans="1:7">
      <c r="A385" s="259" t="s">
        <v>465</v>
      </c>
      <c r="B385" s="254">
        <f>SUM(B386:B397)</f>
        <v>5471</v>
      </c>
      <c r="C385" s="254">
        <f>SUM(C386:C397)</f>
        <v>5281</v>
      </c>
      <c r="D385" s="37">
        <f t="shared" si="22"/>
        <v>0.965271431182599</v>
      </c>
      <c r="E385" s="37">
        <f t="shared" si="20"/>
        <v>-0.153007217321572</v>
      </c>
      <c r="F385" s="254"/>
      <c r="G385" s="255">
        <f>SUM(G386:G397)</f>
        <v>6235</v>
      </c>
    </row>
    <row r="386" s="245" customFormat="1" ht="16.5" customHeight="1" spans="1:7">
      <c r="A386" s="216" t="s">
        <v>466</v>
      </c>
      <c r="B386" s="254">
        <v>183</v>
      </c>
      <c r="C386" s="254">
        <v>183</v>
      </c>
      <c r="D386" s="37">
        <f t="shared" si="22"/>
        <v>1</v>
      </c>
      <c r="E386" s="37">
        <f t="shared" si="20"/>
        <v>-0.124401913875598</v>
      </c>
      <c r="F386" s="254"/>
      <c r="G386" s="255">
        <v>209</v>
      </c>
    </row>
    <row r="387" s="245" customFormat="1" ht="16.5" customHeight="1" spans="1:7">
      <c r="A387" s="216" t="s">
        <v>467</v>
      </c>
      <c r="B387" s="254">
        <v>2972</v>
      </c>
      <c r="C387" s="254">
        <v>2972</v>
      </c>
      <c r="D387" s="37">
        <f t="shared" si="22"/>
        <v>1</v>
      </c>
      <c r="E387" s="37">
        <f t="shared" si="20"/>
        <v>-0.0606826801517067</v>
      </c>
      <c r="F387" s="254"/>
      <c r="G387" s="255">
        <v>3164</v>
      </c>
    </row>
    <row r="388" s="245" customFormat="1" ht="16.5" customHeight="1" spans="1:7">
      <c r="A388" s="216" t="s">
        <v>468</v>
      </c>
      <c r="B388" s="254">
        <v>185</v>
      </c>
      <c r="C388" s="254">
        <v>185</v>
      </c>
      <c r="D388" s="37">
        <f t="shared" si="22"/>
        <v>1</v>
      </c>
      <c r="E388" s="37">
        <f t="shared" si="20"/>
        <v>-0.110576923076923</v>
      </c>
      <c r="F388" s="254"/>
      <c r="G388" s="255">
        <v>208</v>
      </c>
    </row>
    <row r="389" s="245" customFormat="1" ht="16.5" customHeight="1" spans="1:7">
      <c r="A389" s="216" t="s">
        <v>469</v>
      </c>
      <c r="B389" s="254">
        <v>91</v>
      </c>
      <c r="C389" s="254">
        <v>91</v>
      </c>
      <c r="D389" s="37">
        <f t="shared" si="22"/>
        <v>1</v>
      </c>
      <c r="E389" s="37">
        <f t="shared" si="20"/>
        <v>0.936170212765957</v>
      </c>
      <c r="F389" s="254"/>
      <c r="G389" s="255">
        <v>47</v>
      </c>
    </row>
    <row r="390" s="245" customFormat="1" ht="16.5" customHeight="1" spans="1:7">
      <c r="A390" s="216" t="s">
        <v>470</v>
      </c>
      <c r="B390" s="254">
        <v>62</v>
      </c>
      <c r="C390" s="254">
        <v>62</v>
      </c>
      <c r="D390" s="37">
        <f t="shared" si="22"/>
        <v>1</v>
      </c>
      <c r="E390" s="37"/>
      <c r="F390" s="254"/>
      <c r="G390" s="255"/>
    </row>
    <row r="391" s="245" customFormat="1" ht="16.5" customHeight="1" spans="1:7">
      <c r="A391" s="216" t="s">
        <v>471</v>
      </c>
      <c r="B391" s="254">
        <v>68</v>
      </c>
      <c r="C391" s="254">
        <v>68</v>
      </c>
      <c r="D391" s="37">
        <f t="shared" si="22"/>
        <v>1</v>
      </c>
      <c r="E391" s="37">
        <f t="shared" si="20"/>
        <v>0.387755102040816</v>
      </c>
      <c r="F391" s="254"/>
      <c r="G391" s="255">
        <v>49</v>
      </c>
    </row>
    <row r="392" s="245" customFormat="1" ht="16.5" customHeight="1" spans="1:7">
      <c r="A392" s="216" t="s">
        <v>472</v>
      </c>
      <c r="B392" s="254">
        <v>507</v>
      </c>
      <c r="C392" s="254">
        <v>507</v>
      </c>
      <c r="D392" s="37">
        <f t="shared" si="22"/>
        <v>1</v>
      </c>
      <c r="E392" s="37">
        <f t="shared" si="20"/>
        <v>-0.49901185770751</v>
      </c>
      <c r="F392" s="254"/>
      <c r="G392" s="255">
        <v>1012</v>
      </c>
    </row>
    <row r="393" s="245" customFormat="1" ht="16.5" customHeight="1" spans="1:7">
      <c r="A393" s="216" t="s">
        <v>473</v>
      </c>
      <c r="B393" s="254"/>
      <c r="C393" s="254"/>
      <c r="D393" s="37"/>
      <c r="E393" s="37"/>
      <c r="F393" s="254"/>
      <c r="G393" s="255"/>
    </row>
    <row r="394" s="245" customFormat="1" ht="16.5" customHeight="1" spans="1:7">
      <c r="A394" s="216" t="s">
        <v>474</v>
      </c>
      <c r="B394" s="254">
        <v>610</v>
      </c>
      <c r="C394" s="254">
        <v>420</v>
      </c>
      <c r="D394" s="37">
        <f>C394/B394</f>
        <v>0.688524590163934</v>
      </c>
      <c r="E394" s="37">
        <f t="shared" si="20"/>
        <v>-0.601518026565465</v>
      </c>
      <c r="F394" s="254"/>
      <c r="G394" s="255">
        <v>1054</v>
      </c>
    </row>
    <row r="395" s="245" customFormat="1" ht="16.5" customHeight="1" spans="1:7">
      <c r="A395" s="216" t="s">
        <v>475</v>
      </c>
      <c r="B395" s="254">
        <v>58</v>
      </c>
      <c r="C395" s="254">
        <v>58</v>
      </c>
      <c r="D395" s="37">
        <f>C395/B395</f>
        <v>1</v>
      </c>
      <c r="E395" s="37"/>
      <c r="F395" s="254"/>
      <c r="G395" s="258"/>
    </row>
    <row r="396" s="245" customFormat="1" ht="16.5" customHeight="1" spans="1:7">
      <c r="A396" s="216" t="s">
        <v>476</v>
      </c>
      <c r="B396" s="254">
        <v>1</v>
      </c>
      <c r="C396" s="254">
        <v>1</v>
      </c>
      <c r="D396" s="37">
        <f t="shared" ref="D396:D407" si="23">C396/B396</f>
        <v>1</v>
      </c>
      <c r="E396" s="37">
        <f t="shared" si="20"/>
        <v>-0.99601593625498</v>
      </c>
      <c r="F396" s="254"/>
      <c r="G396" s="255">
        <v>251</v>
      </c>
    </row>
    <row r="397" s="245" customFormat="1" ht="16.5" customHeight="1" spans="1:7">
      <c r="A397" s="216" t="s">
        <v>477</v>
      </c>
      <c r="B397" s="254">
        <v>734</v>
      </c>
      <c r="C397" s="254">
        <v>734</v>
      </c>
      <c r="D397" s="37">
        <f t="shared" si="23"/>
        <v>1</v>
      </c>
      <c r="E397" s="37">
        <f t="shared" si="20"/>
        <v>2.04564315352697</v>
      </c>
      <c r="F397" s="254"/>
      <c r="G397" s="255">
        <v>241</v>
      </c>
    </row>
    <row r="398" s="245" customFormat="1" ht="16.5" customHeight="1" spans="1:7">
      <c r="A398" s="259" t="s">
        <v>478</v>
      </c>
      <c r="B398" s="254">
        <f>SUM(B399:B411)</f>
        <v>1051</v>
      </c>
      <c r="C398" s="254">
        <f>SUM(C399:C411)</f>
        <v>1051</v>
      </c>
      <c r="D398" s="37">
        <f t="shared" si="23"/>
        <v>1</v>
      </c>
      <c r="E398" s="37">
        <f t="shared" si="20"/>
        <v>-0.774560274560275</v>
      </c>
      <c r="F398" s="254"/>
      <c r="G398" s="255">
        <f>SUM(G399:G411)</f>
        <v>4662</v>
      </c>
    </row>
    <row r="399" s="245" customFormat="1" ht="16.5" customHeight="1" spans="1:7">
      <c r="A399" s="216" t="s">
        <v>479</v>
      </c>
      <c r="B399" s="254">
        <v>102</v>
      </c>
      <c r="C399" s="254">
        <v>102</v>
      </c>
      <c r="D399" s="37">
        <f t="shared" si="23"/>
        <v>1</v>
      </c>
      <c r="E399" s="37">
        <f t="shared" si="20"/>
        <v>-0.105263157894737</v>
      </c>
      <c r="F399" s="254"/>
      <c r="G399" s="255">
        <v>114</v>
      </c>
    </row>
    <row r="400" s="245" customFormat="1" ht="16.5" customHeight="1" spans="1:7">
      <c r="A400" s="216" t="s">
        <v>480</v>
      </c>
      <c r="B400" s="254">
        <v>955</v>
      </c>
      <c r="C400" s="254">
        <v>955</v>
      </c>
      <c r="D400" s="37">
        <f t="shared" si="23"/>
        <v>1</v>
      </c>
      <c r="E400" s="37">
        <f t="shared" si="20"/>
        <v>0.0989643268124281</v>
      </c>
      <c r="F400" s="254"/>
      <c r="G400" s="255">
        <v>869</v>
      </c>
    </row>
    <row r="401" s="245" customFormat="1" ht="16.5" customHeight="1" spans="1:7">
      <c r="A401" s="216" t="s">
        <v>481</v>
      </c>
      <c r="B401" s="254">
        <v>-231</v>
      </c>
      <c r="C401" s="254">
        <v>-231</v>
      </c>
      <c r="D401" s="37">
        <f t="shared" si="23"/>
        <v>1</v>
      </c>
      <c r="E401" s="37">
        <f t="shared" si="20"/>
        <v>-1.08533431843369</v>
      </c>
      <c r="F401" s="254"/>
      <c r="G401" s="255">
        <v>2707</v>
      </c>
    </row>
    <row r="402" s="245" customFormat="1" ht="16.5" customHeight="1" spans="1:7">
      <c r="A402" s="216" t="s">
        <v>482</v>
      </c>
      <c r="B402" s="254">
        <v>29</v>
      </c>
      <c r="C402" s="254">
        <v>29</v>
      </c>
      <c r="D402" s="37">
        <f t="shared" si="23"/>
        <v>1</v>
      </c>
      <c r="E402" s="37">
        <f t="shared" si="20"/>
        <v>-0.292682926829268</v>
      </c>
      <c r="F402" s="254"/>
      <c r="G402" s="255">
        <v>41</v>
      </c>
    </row>
    <row r="403" s="245" customFormat="1" ht="16.5" customHeight="1" spans="1:7">
      <c r="A403" s="216" t="s">
        <v>483</v>
      </c>
      <c r="B403" s="254">
        <v>71</v>
      </c>
      <c r="C403" s="254">
        <v>71</v>
      </c>
      <c r="D403" s="37">
        <f t="shared" si="23"/>
        <v>1</v>
      </c>
      <c r="E403" s="37">
        <f t="shared" si="20"/>
        <v>-0.134146341463415</v>
      </c>
      <c r="F403" s="254"/>
      <c r="G403" s="255">
        <v>82</v>
      </c>
    </row>
    <row r="404" s="245" customFormat="1" ht="16.5" customHeight="1" spans="1:7">
      <c r="A404" s="216" t="s">
        <v>484</v>
      </c>
      <c r="B404" s="254">
        <v>-158</v>
      </c>
      <c r="C404" s="254">
        <v>-158</v>
      </c>
      <c r="D404" s="37">
        <f t="shared" si="23"/>
        <v>1</v>
      </c>
      <c r="E404" s="37">
        <f t="shared" si="20"/>
        <v>-1.316</v>
      </c>
      <c r="F404" s="254"/>
      <c r="G404" s="255">
        <v>500</v>
      </c>
    </row>
    <row r="405" s="245" customFormat="1" ht="16.5" customHeight="1" spans="1:7">
      <c r="A405" s="216" t="s">
        <v>485</v>
      </c>
      <c r="B405" s="254">
        <v>1</v>
      </c>
      <c r="C405" s="254">
        <v>1</v>
      </c>
      <c r="D405" s="37">
        <f t="shared" si="23"/>
        <v>1</v>
      </c>
      <c r="E405" s="37"/>
      <c r="F405" s="254"/>
      <c r="G405" s="255"/>
    </row>
    <row r="406" s="245" customFormat="1" ht="16.5" customHeight="1" spans="1:7">
      <c r="A406" s="216" t="s">
        <v>486</v>
      </c>
      <c r="B406" s="254">
        <v>-6</v>
      </c>
      <c r="C406" s="254">
        <v>-6</v>
      </c>
      <c r="D406" s="37">
        <f t="shared" si="23"/>
        <v>1</v>
      </c>
      <c r="E406" s="37"/>
      <c r="F406" s="254"/>
      <c r="G406" s="255"/>
    </row>
    <row r="407" s="245" customFormat="1" ht="16.5" customHeight="1" spans="1:7">
      <c r="A407" s="216" t="s">
        <v>487</v>
      </c>
      <c r="B407" s="254">
        <v>3</v>
      </c>
      <c r="C407" s="254">
        <v>3</v>
      </c>
      <c r="D407" s="37">
        <f t="shared" si="23"/>
        <v>1</v>
      </c>
      <c r="E407" s="37"/>
      <c r="F407" s="254"/>
      <c r="G407" s="255">
        <v>2</v>
      </c>
    </row>
    <row r="408" s="245" customFormat="1" ht="16.5" customHeight="1" spans="1:7">
      <c r="A408" s="216" t="s">
        <v>488</v>
      </c>
      <c r="B408" s="254"/>
      <c r="C408" s="254"/>
      <c r="D408" s="37"/>
      <c r="E408" s="37"/>
      <c r="F408" s="254"/>
      <c r="G408" s="255"/>
    </row>
    <row r="409" s="245" customFormat="1" ht="16.5" customHeight="1" spans="1:7">
      <c r="A409" s="216" t="s">
        <v>489</v>
      </c>
      <c r="B409" s="254"/>
      <c r="C409" s="254"/>
      <c r="D409" s="37"/>
      <c r="E409" s="37"/>
      <c r="F409" s="254"/>
      <c r="G409" s="255"/>
    </row>
    <row r="410" s="245" customFormat="1" ht="16.5" customHeight="1" spans="1:7">
      <c r="A410" s="216" t="s">
        <v>490</v>
      </c>
      <c r="B410" s="254">
        <v>13</v>
      </c>
      <c r="C410" s="254">
        <v>13</v>
      </c>
      <c r="D410" s="37">
        <f t="shared" ref="D410:D423" si="24">C410/B410</f>
        <v>1</v>
      </c>
      <c r="E410" s="37"/>
      <c r="F410" s="254"/>
      <c r="G410" s="255">
        <v>20</v>
      </c>
    </row>
    <row r="411" s="245" customFormat="1" ht="16.5" customHeight="1" spans="1:7">
      <c r="A411" s="216" t="s">
        <v>491</v>
      </c>
      <c r="B411" s="254">
        <v>272</v>
      </c>
      <c r="C411" s="254">
        <v>272</v>
      </c>
      <c r="D411" s="37">
        <f t="shared" si="24"/>
        <v>1</v>
      </c>
      <c r="E411" s="37">
        <f t="shared" ref="E411:E466" si="25">(C411-G411)/G411</f>
        <v>-0.168195718654434</v>
      </c>
      <c r="F411" s="254"/>
      <c r="G411" s="255">
        <v>327</v>
      </c>
    </row>
    <row r="412" s="245" customFormat="1" ht="16.5" customHeight="1" spans="1:7">
      <c r="A412" s="259" t="s">
        <v>492</v>
      </c>
      <c r="B412" s="254">
        <f>SUM(B413:B425)</f>
        <v>413</v>
      </c>
      <c r="C412" s="254">
        <f>SUM(C413:C425)</f>
        <v>223</v>
      </c>
      <c r="D412" s="37">
        <f t="shared" si="24"/>
        <v>0.539951573849879</v>
      </c>
      <c r="E412" s="37">
        <f t="shared" si="25"/>
        <v>-0.917499075101739</v>
      </c>
      <c r="F412" s="254"/>
      <c r="G412" s="255">
        <f>SUM(G413:G425)</f>
        <v>2703</v>
      </c>
    </row>
    <row r="413" s="245" customFormat="1" ht="16.5" customHeight="1" spans="1:7">
      <c r="A413" s="216" t="s">
        <v>493</v>
      </c>
      <c r="B413" s="254">
        <v>85</v>
      </c>
      <c r="C413" s="254">
        <v>85</v>
      </c>
      <c r="D413" s="37">
        <f t="shared" si="24"/>
        <v>1</v>
      </c>
      <c r="E413" s="37">
        <f t="shared" si="25"/>
        <v>-0.19811320754717</v>
      </c>
      <c r="F413" s="254"/>
      <c r="G413" s="255">
        <v>106</v>
      </c>
    </row>
    <row r="414" s="245" customFormat="1" ht="16.5" customHeight="1" spans="1:7">
      <c r="A414" s="216" t="s">
        <v>494</v>
      </c>
      <c r="B414" s="254">
        <v>-167</v>
      </c>
      <c r="C414" s="254">
        <v>-167</v>
      </c>
      <c r="D414" s="37">
        <f t="shared" si="24"/>
        <v>1</v>
      </c>
      <c r="E414" s="37">
        <f t="shared" si="25"/>
        <v>-1.24063400576369</v>
      </c>
      <c r="F414" s="254"/>
      <c r="G414" s="255">
        <v>694</v>
      </c>
    </row>
    <row r="415" s="245" customFormat="1" ht="16.5" customHeight="1" spans="1:7">
      <c r="A415" s="216" t="s">
        <v>495</v>
      </c>
      <c r="B415" s="254">
        <v>33</v>
      </c>
      <c r="C415" s="254">
        <v>33</v>
      </c>
      <c r="D415" s="37">
        <f t="shared" si="24"/>
        <v>1</v>
      </c>
      <c r="E415" s="37"/>
      <c r="F415" s="254"/>
      <c r="G415" s="255"/>
    </row>
    <row r="416" s="245" customFormat="1" ht="16.5" customHeight="1" spans="1:7">
      <c r="A416" s="216" t="s">
        <v>496</v>
      </c>
      <c r="B416" s="254">
        <v>-91</v>
      </c>
      <c r="C416" s="254">
        <v>-91</v>
      </c>
      <c r="D416" s="37">
        <f t="shared" si="24"/>
        <v>1</v>
      </c>
      <c r="E416" s="37">
        <f>-(C416-G416)/G416</f>
        <v>-1.275</v>
      </c>
      <c r="F416" s="254"/>
      <c r="G416" s="255">
        <v>-40</v>
      </c>
    </row>
    <row r="417" s="245" customFormat="1" ht="16.5" customHeight="1" spans="1:7">
      <c r="A417" s="216" t="s">
        <v>497</v>
      </c>
      <c r="B417" s="254">
        <v>109</v>
      </c>
      <c r="C417" s="254">
        <v>109</v>
      </c>
      <c r="D417" s="37">
        <f t="shared" si="24"/>
        <v>1</v>
      </c>
      <c r="E417" s="37">
        <f t="shared" si="25"/>
        <v>0.557142857142857</v>
      </c>
      <c r="F417" s="254"/>
      <c r="G417" s="255">
        <v>70</v>
      </c>
    </row>
    <row r="418" s="245" customFormat="1" ht="16.5" customHeight="1" spans="1:7">
      <c r="A418" s="216" t="s">
        <v>498</v>
      </c>
      <c r="B418" s="254">
        <v>-13</v>
      </c>
      <c r="C418" s="254">
        <v>-13</v>
      </c>
      <c r="D418" s="37">
        <f t="shared" si="24"/>
        <v>1</v>
      </c>
      <c r="E418" s="37">
        <f t="shared" si="25"/>
        <v>-1.72222222222222</v>
      </c>
      <c r="F418" s="254"/>
      <c r="G418" s="255">
        <v>18</v>
      </c>
    </row>
    <row r="419" s="245" customFormat="1" ht="16.5" customHeight="1" spans="1:7">
      <c r="A419" s="216" t="s">
        <v>499</v>
      </c>
      <c r="B419" s="254">
        <v>1</v>
      </c>
      <c r="C419" s="254">
        <v>1</v>
      </c>
      <c r="D419" s="37">
        <f t="shared" si="24"/>
        <v>1</v>
      </c>
      <c r="E419" s="37">
        <f t="shared" si="25"/>
        <v>-0.971428571428571</v>
      </c>
      <c r="F419" s="254"/>
      <c r="G419" s="255">
        <v>35</v>
      </c>
    </row>
    <row r="420" s="245" customFormat="1" ht="16.5" customHeight="1" spans="1:7">
      <c r="A420" s="216" t="s">
        <v>500</v>
      </c>
      <c r="B420" s="254">
        <v>-105</v>
      </c>
      <c r="C420" s="254">
        <v>-105</v>
      </c>
      <c r="D420" s="37">
        <f t="shared" si="24"/>
        <v>1</v>
      </c>
      <c r="E420" s="37">
        <f t="shared" si="25"/>
        <v>-2.22093023255814</v>
      </c>
      <c r="F420" s="254"/>
      <c r="G420" s="255">
        <v>86</v>
      </c>
    </row>
    <row r="421" s="245" customFormat="1" ht="16.5" customHeight="1" spans="1:7">
      <c r="A421" s="216" t="s">
        <v>501</v>
      </c>
      <c r="B421" s="254">
        <v>902</v>
      </c>
      <c r="C421" s="254">
        <v>902</v>
      </c>
      <c r="D421" s="37">
        <f t="shared" si="24"/>
        <v>1</v>
      </c>
      <c r="E421" s="37">
        <f t="shared" si="25"/>
        <v>0.0320366132723112</v>
      </c>
      <c r="F421" s="254"/>
      <c r="G421" s="255">
        <v>874</v>
      </c>
    </row>
    <row r="422" s="245" customFormat="1" ht="16.5" customHeight="1" spans="1:7">
      <c r="A422" s="216" t="s">
        <v>502</v>
      </c>
      <c r="B422" s="254">
        <v>3</v>
      </c>
      <c r="C422" s="254"/>
      <c r="D422" s="37">
        <f t="shared" si="24"/>
        <v>0</v>
      </c>
      <c r="E422" s="37">
        <f t="shared" si="25"/>
        <v>-1</v>
      </c>
      <c r="F422" s="254"/>
      <c r="G422" s="255">
        <v>50</v>
      </c>
    </row>
    <row r="423" s="245" customFormat="1" ht="16.5" customHeight="1" spans="1:7">
      <c r="A423" s="216" t="s">
        <v>503</v>
      </c>
      <c r="B423" s="254">
        <v>12</v>
      </c>
      <c r="C423" s="254">
        <v>12</v>
      </c>
      <c r="D423" s="37">
        <f t="shared" si="24"/>
        <v>1</v>
      </c>
      <c r="E423" s="37">
        <f t="shared" si="25"/>
        <v>5</v>
      </c>
      <c r="F423" s="254"/>
      <c r="G423" s="255">
        <v>2</v>
      </c>
    </row>
    <row r="424" s="245" customFormat="1" ht="16.5" customHeight="1" spans="1:7">
      <c r="A424" s="216" t="s">
        <v>504</v>
      </c>
      <c r="B424" s="254"/>
      <c r="C424" s="254"/>
      <c r="D424" s="37"/>
      <c r="E424" s="37"/>
      <c r="F424" s="254"/>
      <c r="G424" s="255">
        <v>-10</v>
      </c>
    </row>
    <row r="425" s="245" customFormat="1" ht="16.5" customHeight="1" spans="1:7">
      <c r="A425" s="216" t="s">
        <v>505</v>
      </c>
      <c r="B425" s="254">
        <v>-356</v>
      </c>
      <c r="C425" s="254">
        <v>-543</v>
      </c>
      <c r="D425" s="37"/>
      <c r="E425" s="37">
        <f t="shared" si="25"/>
        <v>-1.6638141809291</v>
      </c>
      <c r="F425" s="254"/>
      <c r="G425" s="255">
        <v>818</v>
      </c>
    </row>
    <row r="426" s="245" customFormat="1" ht="16.5" customHeight="1" spans="1:7">
      <c r="A426" s="259" t="s">
        <v>506</v>
      </c>
      <c r="B426" s="254"/>
      <c r="C426" s="254"/>
      <c r="D426" s="37"/>
      <c r="E426" s="37"/>
      <c r="F426" s="254"/>
      <c r="G426" s="258"/>
    </row>
    <row r="427" s="245" customFormat="1" ht="16.5" customHeight="1" spans="1:7">
      <c r="A427" s="259" t="s">
        <v>507</v>
      </c>
      <c r="B427" s="254">
        <f>SUM(B428:B431)</f>
        <v>1906</v>
      </c>
      <c r="C427" s="254">
        <f>SUM(C428:C431)</f>
        <v>1906</v>
      </c>
      <c r="D427" s="37">
        <f>C427/B427</f>
        <v>1</v>
      </c>
      <c r="E427" s="37">
        <f t="shared" si="25"/>
        <v>3.16157205240175</v>
      </c>
      <c r="F427" s="254"/>
      <c r="G427" s="255">
        <f>SUM(G428:G431)</f>
        <v>458</v>
      </c>
    </row>
    <row r="428" s="245" customFormat="1" ht="16.5" customHeight="1" spans="1:7">
      <c r="A428" s="216" t="s">
        <v>508</v>
      </c>
      <c r="B428" s="254">
        <v>100</v>
      </c>
      <c r="C428" s="254">
        <v>100</v>
      </c>
      <c r="D428" s="37">
        <f>C428/B428</f>
        <v>1</v>
      </c>
      <c r="E428" s="37">
        <f t="shared" si="25"/>
        <v>-0.46524064171123</v>
      </c>
      <c r="F428" s="254"/>
      <c r="G428" s="255">
        <v>187</v>
      </c>
    </row>
    <row r="429" s="245" customFormat="1" ht="16.5" customHeight="1" spans="1:7">
      <c r="A429" s="216" t="s">
        <v>509</v>
      </c>
      <c r="B429" s="254">
        <v>100</v>
      </c>
      <c r="C429" s="254">
        <v>100</v>
      </c>
      <c r="D429" s="37"/>
      <c r="E429" s="37"/>
      <c r="F429" s="254"/>
      <c r="G429" s="255"/>
    </row>
    <row r="430" s="245" customFormat="1" ht="16.5" customHeight="1" spans="1:7">
      <c r="A430" s="216" t="s">
        <v>510</v>
      </c>
      <c r="B430" s="254"/>
      <c r="C430" s="254"/>
      <c r="D430" s="37"/>
      <c r="E430" s="37"/>
      <c r="F430" s="254"/>
      <c r="G430" s="255"/>
    </row>
    <row r="431" s="245" customFormat="1" ht="16.5" customHeight="1" spans="1:7">
      <c r="A431" s="216" t="s">
        <v>511</v>
      </c>
      <c r="B431" s="254">
        <v>1706</v>
      </c>
      <c r="C431" s="254">
        <v>1706</v>
      </c>
      <c r="D431" s="37">
        <f t="shared" ref="D431:D443" si="26">C431/B431</f>
        <v>1</v>
      </c>
      <c r="E431" s="37">
        <f t="shared" si="25"/>
        <v>5.29520295202952</v>
      </c>
      <c r="F431" s="254"/>
      <c r="G431" s="255">
        <v>271</v>
      </c>
    </row>
    <row r="432" s="245" customFormat="1" ht="16.5" customHeight="1" spans="1:7">
      <c r="A432" s="259" t="s">
        <v>512</v>
      </c>
      <c r="B432" s="254">
        <f>SUM(B433:B435)</f>
        <v>-411</v>
      </c>
      <c r="C432" s="254">
        <f>SUM(C433:C435)</f>
        <v>-425</v>
      </c>
      <c r="D432" s="37"/>
      <c r="E432" s="37">
        <f t="shared" si="25"/>
        <v>-1.43016194331984</v>
      </c>
      <c r="F432" s="254"/>
      <c r="G432" s="255">
        <f>SUM(G433:G435)</f>
        <v>988</v>
      </c>
    </row>
    <row r="433" s="245" customFormat="1" ht="16.5" customHeight="1" spans="1:7">
      <c r="A433" s="216" t="s">
        <v>513</v>
      </c>
      <c r="B433" s="254">
        <v>80</v>
      </c>
      <c r="C433" s="254">
        <v>70</v>
      </c>
      <c r="D433" s="37">
        <f t="shared" si="26"/>
        <v>0.875</v>
      </c>
      <c r="E433" s="37">
        <f t="shared" si="25"/>
        <v>-0.92964824120603</v>
      </c>
      <c r="F433" s="254"/>
      <c r="G433" s="255">
        <v>995</v>
      </c>
    </row>
    <row r="434" s="245" customFormat="1" ht="16.5" customHeight="1" spans="1:7">
      <c r="A434" s="216" t="s">
        <v>514</v>
      </c>
      <c r="B434" s="254">
        <v>-473</v>
      </c>
      <c r="C434" s="254">
        <v>-477</v>
      </c>
      <c r="D434" s="37"/>
      <c r="E434" s="37">
        <f t="shared" si="25"/>
        <v>-44.3636363636364</v>
      </c>
      <c r="F434" s="254"/>
      <c r="G434" s="255">
        <v>11</v>
      </c>
    </row>
    <row r="435" s="245" customFormat="1" ht="16.5" customHeight="1" spans="1:7">
      <c r="A435" s="216" t="s">
        <v>515</v>
      </c>
      <c r="B435" s="254">
        <v>-18</v>
      </c>
      <c r="C435" s="254">
        <v>-18</v>
      </c>
      <c r="D435" s="37">
        <f t="shared" si="26"/>
        <v>1</v>
      </c>
      <c r="E435" s="37">
        <f t="shared" si="25"/>
        <v>0</v>
      </c>
      <c r="F435" s="254"/>
      <c r="G435" s="255">
        <v>-18</v>
      </c>
    </row>
    <row r="436" s="245" customFormat="1" ht="16.5" customHeight="1" spans="1:7">
      <c r="A436" s="259" t="s">
        <v>516</v>
      </c>
      <c r="B436" s="254">
        <f>SUM(B437:B440)</f>
        <v>3638</v>
      </c>
      <c r="C436" s="254">
        <f>SUM(C437:C440)</f>
        <v>3435</v>
      </c>
      <c r="D436" s="37">
        <f t="shared" si="26"/>
        <v>0.944200109950522</v>
      </c>
      <c r="E436" s="37">
        <f t="shared" si="25"/>
        <v>-0.324217981506984</v>
      </c>
      <c r="F436" s="254"/>
      <c r="G436" s="255">
        <f>SUM(G437:G440)</f>
        <v>5083</v>
      </c>
    </row>
    <row r="437" s="245" customFormat="1" ht="16.5" customHeight="1" spans="1:7">
      <c r="A437" s="216" t="s">
        <v>517</v>
      </c>
      <c r="B437" s="254">
        <v>2364</v>
      </c>
      <c r="C437" s="254">
        <v>2364</v>
      </c>
      <c r="D437" s="37">
        <f t="shared" si="26"/>
        <v>1</v>
      </c>
      <c r="E437" s="37">
        <f t="shared" si="25"/>
        <v>0.467411545623836</v>
      </c>
      <c r="F437" s="254"/>
      <c r="G437" s="255">
        <v>1611</v>
      </c>
    </row>
    <row r="438" s="245" customFormat="1" ht="16.5" customHeight="1" spans="1:7">
      <c r="A438" s="216" t="s">
        <v>518</v>
      </c>
      <c r="B438" s="254">
        <v>2466</v>
      </c>
      <c r="C438" s="254">
        <v>2263</v>
      </c>
      <c r="D438" s="37">
        <f t="shared" si="26"/>
        <v>0.917680454176805</v>
      </c>
      <c r="E438" s="37">
        <f t="shared" si="25"/>
        <v>0.118083003952569</v>
      </c>
      <c r="F438" s="254"/>
      <c r="G438" s="255">
        <v>2024</v>
      </c>
    </row>
    <row r="439" s="245" customFormat="1" ht="16.5" customHeight="1" spans="1:7">
      <c r="A439" s="216" t="s">
        <v>519</v>
      </c>
      <c r="B439" s="254">
        <v>-1192</v>
      </c>
      <c r="C439" s="254">
        <v>-1192</v>
      </c>
      <c r="D439" s="37">
        <f t="shared" si="26"/>
        <v>1</v>
      </c>
      <c r="E439" s="37">
        <f t="shared" si="25"/>
        <v>-2.192</v>
      </c>
      <c r="F439" s="254"/>
      <c r="G439" s="255">
        <v>1000</v>
      </c>
    </row>
    <row r="440" s="245" customFormat="1" ht="16.5" customHeight="1" spans="1:7">
      <c r="A440" s="216" t="s">
        <v>520</v>
      </c>
      <c r="B440" s="254"/>
      <c r="C440" s="254"/>
      <c r="D440" s="37"/>
      <c r="E440" s="37"/>
      <c r="F440" s="254"/>
      <c r="G440" s="255">
        <v>448</v>
      </c>
    </row>
    <row r="441" s="245" customFormat="1" ht="16.5" customHeight="1" spans="1:7">
      <c r="A441" s="259" t="s">
        <v>521</v>
      </c>
      <c r="B441" s="254">
        <f>SUM(B442:B443)</f>
        <v>-35</v>
      </c>
      <c r="C441" s="254">
        <f>SUM(C442:C443)</f>
        <v>-35</v>
      </c>
      <c r="D441" s="37">
        <f t="shared" si="26"/>
        <v>1</v>
      </c>
      <c r="E441" s="37">
        <f t="shared" si="25"/>
        <v>-1.08009153318078</v>
      </c>
      <c r="F441" s="254"/>
      <c r="G441" s="255">
        <f>SUM(G442:G443)</f>
        <v>437</v>
      </c>
    </row>
    <row r="442" s="245" customFormat="1" ht="16.5" customHeight="1" spans="1:7">
      <c r="A442" s="216" t="s">
        <v>522</v>
      </c>
      <c r="B442" s="254">
        <v>-242</v>
      </c>
      <c r="C442" s="254">
        <v>-242</v>
      </c>
      <c r="D442" s="37">
        <f t="shared" si="26"/>
        <v>1</v>
      </c>
      <c r="E442" s="37">
        <f t="shared" si="25"/>
        <v>-2.18627450980392</v>
      </c>
      <c r="F442" s="254"/>
      <c r="G442" s="255">
        <v>204</v>
      </c>
    </row>
    <row r="443" s="245" customFormat="1" ht="16.5" customHeight="1" spans="1:7">
      <c r="A443" s="216" t="s">
        <v>523</v>
      </c>
      <c r="B443" s="254">
        <v>207</v>
      </c>
      <c r="C443" s="254">
        <v>207</v>
      </c>
      <c r="D443" s="37">
        <f t="shared" si="26"/>
        <v>1</v>
      </c>
      <c r="E443" s="37"/>
      <c r="F443" s="254"/>
      <c r="G443" s="255">
        <v>233</v>
      </c>
    </row>
    <row r="444" s="245" customFormat="1" ht="16.5" customHeight="1" spans="1:7">
      <c r="A444" s="259" t="s">
        <v>524</v>
      </c>
      <c r="B444" s="254"/>
      <c r="C444" s="254"/>
      <c r="D444" s="37"/>
      <c r="E444" s="37"/>
      <c r="F444" s="254"/>
      <c r="G444" s="255"/>
    </row>
    <row r="445" s="245" customFormat="1" ht="16.5" customHeight="1" spans="1:7">
      <c r="A445" s="259" t="s">
        <v>525</v>
      </c>
      <c r="B445" s="254">
        <v>280</v>
      </c>
      <c r="C445" s="254"/>
      <c r="D445" s="37">
        <f t="shared" ref="D445:D451" si="27">C445/B445</f>
        <v>0</v>
      </c>
      <c r="E445" s="37">
        <f t="shared" si="25"/>
        <v>-1</v>
      </c>
      <c r="F445" s="254"/>
      <c r="G445" s="255">
        <v>1323</v>
      </c>
    </row>
    <row r="446" s="245" customFormat="1" ht="16.5" customHeight="1" spans="1:7">
      <c r="A446" s="216" t="s">
        <v>526</v>
      </c>
      <c r="B446" s="254">
        <v>280</v>
      </c>
      <c r="C446" s="254"/>
      <c r="D446" s="37">
        <f t="shared" si="27"/>
        <v>0</v>
      </c>
      <c r="E446" s="37">
        <f t="shared" si="25"/>
        <v>-1</v>
      </c>
      <c r="F446" s="254"/>
      <c r="G446" s="255">
        <v>1051</v>
      </c>
    </row>
    <row r="447" s="245" customFormat="1" ht="16.5" customHeight="1" spans="1:7">
      <c r="A447" s="216" t="s">
        <v>527</v>
      </c>
      <c r="B447" s="254"/>
      <c r="C447" s="254"/>
      <c r="D447" s="37"/>
      <c r="E447" s="37"/>
      <c r="F447" s="254"/>
      <c r="G447" s="255">
        <v>272</v>
      </c>
    </row>
    <row r="448" s="245" customFormat="1" ht="16.5" customHeight="1" spans="1:7">
      <c r="A448" s="253" t="s">
        <v>74</v>
      </c>
      <c r="B448" s="254">
        <f>B449+B455+B456+B457+B461+B463+B465</f>
        <v>4063</v>
      </c>
      <c r="C448" s="254">
        <f>C449+C455+C456+C457+C461+C463+C465</f>
        <v>4063</v>
      </c>
      <c r="D448" s="37">
        <f t="shared" si="27"/>
        <v>1</v>
      </c>
      <c r="E448" s="37">
        <f t="shared" si="25"/>
        <v>0.0213675213675214</v>
      </c>
      <c r="F448" s="254"/>
      <c r="G448" s="255">
        <f>G449+G455+G456+G457+G461+G463+G465</f>
        <v>3978</v>
      </c>
    </row>
    <row r="449" s="245" customFormat="1" ht="16.5" customHeight="1" spans="1:7">
      <c r="A449" s="259" t="s">
        <v>528</v>
      </c>
      <c r="B449" s="254">
        <f>SUM(B450:B454)</f>
        <v>2754</v>
      </c>
      <c r="C449" s="254">
        <f>SUM(C450:C454)</f>
        <v>2754</v>
      </c>
      <c r="D449" s="37">
        <f t="shared" si="27"/>
        <v>1</v>
      </c>
      <c r="E449" s="37">
        <f t="shared" si="25"/>
        <v>-0.0776959142665774</v>
      </c>
      <c r="F449" s="254"/>
      <c r="G449" s="255">
        <f>SUM(G450:G454)</f>
        <v>2986</v>
      </c>
    </row>
    <row r="450" s="245" customFormat="1" ht="16.5" customHeight="1" spans="1:7">
      <c r="A450" s="216" t="s">
        <v>529</v>
      </c>
      <c r="B450" s="254">
        <v>265</v>
      </c>
      <c r="C450" s="254">
        <v>265</v>
      </c>
      <c r="D450" s="37">
        <f t="shared" si="27"/>
        <v>1</v>
      </c>
      <c r="E450" s="37">
        <f t="shared" si="25"/>
        <v>0.778523489932886</v>
      </c>
      <c r="F450" s="254"/>
      <c r="G450" s="255">
        <v>149</v>
      </c>
    </row>
    <row r="451" s="245" customFormat="1" ht="16.5" customHeight="1" spans="1:7">
      <c r="A451" s="216" t="s">
        <v>530</v>
      </c>
      <c r="B451" s="254">
        <v>31</v>
      </c>
      <c r="C451" s="254">
        <v>31</v>
      </c>
      <c r="D451" s="37">
        <f t="shared" si="27"/>
        <v>1</v>
      </c>
      <c r="E451" s="37">
        <f t="shared" si="25"/>
        <v>-0.864628820960699</v>
      </c>
      <c r="F451" s="254"/>
      <c r="G451" s="255">
        <v>229</v>
      </c>
    </row>
    <row r="452" s="245" customFormat="1" ht="16.5" customHeight="1" spans="1:7">
      <c r="A452" s="216" t="s">
        <v>531</v>
      </c>
      <c r="B452" s="254"/>
      <c r="C452" s="254"/>
      <c r="D452" s="37"/>
      <c r="E452" s="37"/>
      <c r="F452" s="254"/>
      <c r="G452" s="255"/>
    </row>
    <row r="453" s="245" customFormat="1" ht="16.5" customHeight="1" spans="1:7">
      <c r="A453" s="216" t="s">
        <v>532</v>
      </c>
      <c r="B453" s="254">
        <v>607</v>
      </c>
      <c r="C453" s="254">
        <v>607</v>
      </c>
      <c r="D453" s="37">
        <f>C453/B453</f>
        <v>1</v>
      </c>
      <c r="E453" s="37">
        <f t="shared" si="25"/>
        <v>0.342920353982301</v>
      </c>
      <c r="F453" s="254"/>
      <c r="G453" s="255">
        <v>452</v>
      </c>
    </row>
    <row r="454" s="245" customFormat="1" ht="16.5" customHeight="1" spans="1:7">
      <c r="A454" s="216" t="s">
        <v>533</v>
      </c>
      <c r="B454" s="254">
        <v>1851</v>
      </c>
      <c r="C454" s="254">
        <v>1851</v>
      </c>
      <c r="D454" s="37">
        <f>C454/B454</f>
        <v>1</v>
      </c>
      <c r="E454" s="37">
        <f t="shared" si="25"/>
        <v>-0.141465677179963</v>
      </c>
      <c r="F454" s="254"/>
      <c r="G454" s="255">
        <v>2156</v>
      </c>
    </row>
    <row r="455" s="245" customFormat="1" ht="16.5" customHeight="1" spans="1:7">
      <c r="A455" s="259" t="s">
        <v>534</v>
      </c>
      <c r="B455" s="254"/>
      <c r="C455" s="254"/>
      <c r="D455" s="37"/>
      <c r="E455" s="37"/>
      <c r="F455" s="254"/>
      <c r="G455" s="255"/>
    </row>
    <row r="456" s="245" customFormat="1" ht="16.5" customHeight="1" spans="1:7">
      <c r="A456" s="259" t="s">
        <v>535</v>
      </c>
      <c r="B456" s="254"/>
      <c r="C456" s="254"/>
      <c r="D456" s="37"/>
      <c r="E456" s="37"/>
      <c r="F456" s="254"/>
      <c r="G456" s="255"/>
    </row>
    <row r="457" s="245" customFormat="1" ht="16.5" customHeight="1" spans="1:7">
      <c r="A457" s="259" t="s">
        <v>536</v>
      </c>
      <c r="B457" s="254">
        <f>SUM(B458:B460)</f>
        <v>791</v>
      </c>
      <c r="C457" s="254">
        <f>SUM(C458:C460)</f>
        <v>791</v>
      </c>
      <c r="D457" s="37">
        <f t="shared" ref="D457:D464" si="28">C457/B457</f>
        <v>1</v>
      </c>
      <c r="E457" s="37">
        <f t="shared" si="25"/>
        <v>0.0955678670360111</v>
      </c>
      <c r="F457" s="254"/>
      <c r="G457" s="255">
        <f>SUM(G458:G460)</f>
        <v>722</v>
      </c>
    </row>
    <row r="458" s="245" customFormat="1" ht="16.5" customHeight="1" spans="1:7">
      <c r="A458" s="216" t="s">
        <v>537</v>
      </c>
      <c r="B458" s="254">
        <v>253</v>
      </c>
      <c r="C458" s="254">
        <v>253</v>
      </c>
      <c r="D458" s="37">
        <f t="shared" si="28"/>
        <v>1</v>
      </c>
      <c r="E458" s="37">
        <f t="shared" si="25"/>
        <v>-0.0380228136882129</v>
      </c>
      <c r="F458" s="254"/>
      <c r="G458" s="255">
        <v>263</v>
      </c>
    </row>
    <row r="459" s="245" customFormat="1" ht="16.5" customHeight="1" spans="1:7">
      <c r="A459" s="216" t="s">
        <v>538</v>
      </c>
      <c r="B459" s="254">
        <v>130</v>
      </c>
      <c r="C459" s="254">
        <v>130</v>
      </c>
      <c r="D459" s="37">
        <f t="shared" si="28"/>
        <v>1</v>
      </c>
      <c r="E459" s="37">
        <f t="shared" si="25"/>
        <v>2.82352941176471</v>
      </c>
      <c r="F459" s="254"/>
      <c r="G459" s="255">
        <v>34</v>
      </c>
    </row>
    <row r="460" s="245" customFormat="1" ht="16.5" customHeight="1" spans="1:7">
      <c r="A460" s="216" t="s">
        <v>539</v>
      </c>
      <c r="B460" s="254">
        <v>408</v>
      </c>
      <c r="C460" s="254">
        <v>408</v>
      </c>
      <c r="D460" s="37">
        <f t="shared" si="28"/>
        <v>1</v>
      </c>
      <c r="E460" s="37">
        <f t="shared" si="25"/>
        <v>-0.04</v>
      </c>
      <c r="F460" s="254"/>
      <c r="G460" s="255">
        <v>425</v>
      </c>
    </row>
    <row r="461" s="245" customFormat="1" ht="16.5" customHeight="1" spans="1:7">
      <c r="A461" s="259" t="s">
        <v>540</v>
      </c>
      <c r="B461" s="254">
        <f>SUM(B462)</f>
        <v>11</v>
      </c>
      <c r="C461" s="254">
        <f>SUM(C462)</f>
        <v>11</v>
      </c>
      <c r="D461" s="37">
        <f t="shared" si="28"/>
        <v>1</v>
      </c>
      <c r="E461" s="37"/>
      <c r="F461" s="254"/>
      <c r="G461" s="255">
        <f>SUM(G462)</f>
        <v>0</v>
      </c>
    </row>
    <row r="462" s="245" customFormat="1" ht="16.5" customHeight="1" spans="1:7">
      <c r="A462" s="259" t="s">
        <v>541</v>
      </c>
      <c r="B462" s="254">
        <v>11</v>
      </c>
      <c r="C462" s="254">
        <v>11</v>
      </c>
      <c r="D462" s="37">
        <f t="shared" si="28"/>
        <v>1</v>
      </c>
      <c r="E462" s="37"/>
      <c r="F462" s="254"/>
      <c r="G462" s="258"/>
    </row>
    <row r="463" s="245" customFormat="1" ht="16.5" customHeight="1" spans="1:7">
      <c r="A463" s="259" t="s">
        <v>542</v>
      </c>
      <c r="B463" s="254">
        <f>SUM(B464)</f>
        <v>507</v>
      </c>
      <c r="C463" s="254">
        <f>SUM(C464)</f>
        <v>507</v>
      </c>
      <c r="D463" s="37">
        <f t="shared" si="28"/>
        <v>1</v>
      </c>
      <c r="E463" s="37">
        <f t="shared" si="25"/>
        <v>0.877777777777778</v>
      </c>
      <c r="F463" s="254"/>
      <c r="G463" s="255">
        <f>SUM(G464)</f>
        <v>270</v>
      </c>
    </row>
    <row r="464" s="245" customFormat="1" ht="16.5" customHeight="1" spans="1:7">
      <c r="A464" s="216" t="s">
        <v>543</v>
      </c>
      <c r="B464" s="254">
        <v>507</v>
      </c>
      <c r="C464" s="254">
        <v>507</v>
      </c>
      <c r="D464" s="37">
        <f t="shared" si="28"/>
        <v>1</v>
      </c>
      <c r="E464" s="37">
        <f t="shared" si="25"/>
        <v>0.877777777777778</v>
      </c>
      <c r="F464" s="254"/>
      <c r="G464" s="255">
        <v>270</v>
      </c>
    </row>
    <row r="465" s="245" customFormat="1" ht="16.5" customHeight="1" spans="1:7">
      <c r="A465" s="259" t="s">
        <v>544</v>
      </c>
      <c r="B465" s="254"/>
      <c r="C465" s="254"/>
      <c r="D465" s="37"/>
      <c r="E465" s="37"/>
      <c r="F465" s="254"/>
      <c r="G465" s="258"/>
    </row>
    <row r="466" s="245" customFormat="1" ht="16.5" customHeight="1" spans="1:7">
      <c r="A466" s="260" t="s">
        <v>75</v>
      </c>
      <c r="B466" s="254">
        <f>B467+B468+B469+B470+B474+B477+B478+B482</f>
        <v>6977</v>
      </c>
      <c r="C466" s="254">
        <f>C467+C468+C469+C470+C474+C477+C478+C482</f>
        <v>6691</v>
      </c>
      <c r="D466" s="37">
        <f>C466/B466</f>
        <v>0.959008169700444</v>
      </c>
      <c r="E466" s="37">
        <f t="shared" si="25"/>
        <v>0.0304943785615278</v>
      </c>
      <c r="F466" s="254"/>
      <c r="G466" s="255">
        <f>G467+G468+G469+G470+G474+G477+G478+G482</f>
        <v>6493</v>
      </c>
    </row>
    <row r="467" s="245" customFormat="1" ht="16.5" customHeight="1" spans="1:7">
      <c r="A467" s="259" t="s">
        <v>545</v>
      </c>
      <c r="B467" s="254"/>
      <c r="C467" s="254"/>
      <c r="D467" s="37"/>
      <c r="E467" s="37"/>
      <c r="F467" s="254"/>
      <c r="G467" s="258"/>
    </row>
    <row r="468" s="245" customFormat="1" ht="16.5" customHeight="1" spans="1:7">
      <c r="A468" s="259" t="s">
        <v>546</v>
      </c>
      <c r="B468" s="254"/>
      <c r="C468" s="254"/>
      <c r="D468" s="37"/>
      <c r="E468" s="37"/>
      <c r="F468" s="254"/>
      <c r="G468" s="258"/>
    </row>
    <row r="469" s="245" customFormat="1" ht="16.5" customHeight="1" spans="1:7">
      <c r="A469" s="259" t="s">
        <v>547</v>
      </c>
      <c r="B469" s="254"/>
      <c r="C469" s="254"/>
      <c r="D469" s="37"/>
      <c r="E469" s="37"/>
      <c r="F469" s="254"/>
      <c r="G469" s="258"/>
    </row>
    <row r="470" s="245" customFormat="1" ht="16.5" customHeight="1" spans="1:7">
      <c r="A470" s="259" t="s">
        <v>548</v>
      </c>
      <c r="B470" s="254">
        <f>SUM(B471:B473)</f>
        <v>2296</v>
      </c>
      <c r="C470" s="254">
        <f>SUM(C471:C473)</f>
        <v>2296</v>
      </c>
      <c r="D470" s="37">
        <f t="shared" ref="D470:D476" si="29">C470/B470</f>
        <v>1</v>
      </c>
      <c r="E470" s="37">
        <f t="shared" ref="E470:E524" si="30">(C470-G470)/G470</f>
        <v>3.60120240480962</v>
      </c>
      <c r="F470" s="254"/>
      <c r="G470" s="255">
        <f>SUM(G471:G473)</f>
        <v>499</v>
      </c>
    </row>
    <row r="471" s="245" customFormat="1" ht="16.5" customHeight="1" spans="1:7">
      <c r="A471" s="216" t="s">
        <v>549</v>
      </c>
      <c r="B471" s="254">
        <v>210</v>
      </c>
      <c r="C471" s="254">
        <v>210</v>
      </c>
      <c r="D471" s="37">
        <f t="shared" si="29"/>
        <v>1</v>
      </c>
      <c r="E471" s="37">
        <f t="shared" si="30"/>
        <v>-0.032258064516129</v>
      </c>
      <c r="F471" s="254"/>
      <c r="G471" s="255">
        <v>217</v>
      </c>
    </row>
    <row r="472" s="245" customFormat="1" ht="16.5" customHeight="1" spans="1:7">
      <c r="A472" s="216" t="s">
        <v>550</v>
      </c>
      <c r="B472" s="254">
        <v>1895</v>
      </c>
      <c r="C472" s="254">
        <v>1895</v>
      </c>
      <c r="D472" s="37">
        <f t="shared" si="29"/>
        <v>1</v>
      </c>
      <c r="E472" s="37"/>
      <c r="F472" s="254"/>
      <c r="G472" s="258"/>
    </row>
    <row r="473" s="245" customFormat="1" ht="16.5" customHeight="1" spans="1:7">
      <c r="A473" s="216" t="s">
        <v>551</v>
      </c>
      <c r="B473" s="254">
        <v>191</v>
      </c>
      <c r="C473" s="254">
        <v>191</v>
      </c>
      <c r="D473" s="37">
        <f t="shared" si="29"/>
        <v>1</v>
      </c>
      <c r="E473" s="37">
        <f t="shared" si="30"/>
        <v>-0.322695035460993</v>
      </c>
      <c r="F473" s="254"/>
      <c r="G473" s="255">
        <v>282</v>
      </c>
    </row>
    <row r="474" s="245" customFormat="1" ht="16.5" customHeight="1" spans="1:7">
      <c r="A474" s="259" t="s">
        <v>552</v>
      </c>
      <c r="B474" s="254">
        <f>SUM(B475:B476)</f>
        <v>3584</v>
      </c>
      <c r="C474" s="254">
        <f>SUM(C475:C476)</f>
        <v>3328</v>
      </c>
      <c r="D474" s="37">
        <f t="shared" si="29"/>
        <v>0.928571428571429</v>
      </c>
      <c r="E474" s="37">
        <f t="shared" si="30"/>
        <v>-0.0439528871014076</v>
      </c>
      <c r="F474" s="254"/>
      <c r="G474" s="255">
        <f>SUM(G475:G476)</f>
        <v>3481</v>
      </c>
    </row>
    <row r="475" s="245" customFormat="1" ht="16.5" customHeight="1" spans="1:7">
      <c r="A475" s="216" t="s">
        <v>553</v>
      </c>
      <c r="B475" s="254">
        <v>109</v>
      </c>
      <c r="C475" s="254">
        <v>109</v>
      </c>
      <c r="D475" s="37">
        <f t="shared" si="29"/>
        <v>1</v>
      </c>
      <c r="E475" s="37">
        <f t="shared" si="30"/>
        <v>-0.263513513513513</v>
      </c>
      <c r="F475" s="254"/>
      <c r="G475" s="255">
        <v>148</v>
      </c>
    </row>
    <row r="476" s="245" customFormat="1" ht="16.5" customHeight="1" spans="1:7">
      <c r="A476" s="216" t="s">
        <v>554</v>
      </c>
      <c r="B476" s="254">
        <v>3475</v>
      </c>
      <c r="C476" s="254">
        <v>3219</v>
      </c>
      <c r="D476" s="37">
        <f t="shared" si="29"/>
        <v>0.926330935251799</v>
      </c>
      <c r="E476" s="37">
        <f t="shared" si="30"/>
        <v>-0.0342034203420342</v>
      </c>
      <c r="F476" s="254"/>
      <c r="G476" s="255">
        <v>3333</v>
      </c>
    </row>
    <row r="477" s="245" customFormat="1" ht="16.5" customHeight="1" spans="1:7">
      <c r="A477" s="259" t="s">
        <v>555</v>
      </c>
      <c r="B477" s="254"/>
      <c r="C477" s="254"/>
      <c r="D477" s="37"/>
      <c r="E477" s="37"/>
      <c r="F477" s="254"/>
      <c r="G477" s="255"/>
    </row>
    <row r="478" s="245" customFormat="1" ht="16.5" customHeight="1" spans="1:7">
      <c r="A478" s="259" t="s">
        <v>556</v>
      </c>
      <c r="B478" s="254">
        <f>SUM(B479:B481)</f>
        <v>1097</v>
      </c>
      <c r="C478" s="254">
        <f>SUM(C479:C481)</f>
        <v>1067</v>
      </c>
      <c r="D478" s="37">
        <f>C478/B478</f>
        <v>0.972652689152233</v>
      </c>
      <c r="E478" s="37">
        <f t="shared" si="30"/>
        <v>-0.575407879029049</v>
      </c>
      <c r="F478" s="254"/>
      <c r="G478" s="255">
        <f>SUM(G479:G481)</f>
        <v>2513</v>
      </c>
    </row>
    <row r="479" s="245" customFormat="1" ht="16.5" customHeight="1" spans="1:7">
      <c r="A479" s="216" t="s">
        <v>557</v>
      </c>
      <c r="B479" s="254"/>
      <c r="C479" s="254"/>
      <c r="D479" s="37"/>
      <c r="E479" s="37">
        <f t="shared" si="30"/>
        <v>-1</v>
      </c>
      <c r="F479" s="254"/>
      <c r="G479" s="255">
        <v>329</v>
      </c>
    </row>
    <row r="480" s="245" customFormat="1" ht="16.5" customHeight="1" spans="1:7">
      <c r="A480" s="216" t="s">
        <v>558</v>
      </c>
      <c r="B480" s="254">
        <v>603</v>
      </c>
      <c r="C480" s="254">
        <v>573</v>
      </c>
      <c r="D480" s="37">
        <f>C480/B480</f>
        <v>0.950248756218905</v>
      </c>
      <c r="E480" s="37">
        <f t="shared" si="30"/>
        <v>-0.707354443309499</v>
      </c>
      <c r="F480" s="254"/>
      <c r="G480" s="255">
        <v>1958</v>
      </c>
    </row>
    <row r="481" s="245" customFormat="1" ht="16.5" customHeight="1" spans="1:7">
      <c r="A481" s="216" t="s">
        <v>559</v>
      </c>
      <c r="B481" s="254">
        <v>494</v>
      </c>
      <c r="C481" s="254">
        <v>494</v>
      </c>
      <c r="D481" s="37">
        <f>C481/B481</f>
        <v>1</v>
      </c>
      <c r="E481" s="37">
        <f t="shared" si="30"/>
        <v>1.1858407079646</v>
      </c>
      <c r="F481" s="254"/>
      <c r="G481" s="255">
        <v>226</v>
      </c>
    </row>
    <row r="482" s="245" customFormat="1" ht="16.5" customHeight="1" spans="1:7">
      <c r="A482" s="259" t="s">
        <v>560</v>
      </c>
      <c r="B482" s="254"/>
      <c r="C482" s="254"/>
      <c r="D482" s="37"/>
      <c r="E482" s="37"/>
      <c r="F482" s="254"/>
      <c r="G482" s="255"/>
    </row>
    <row r="483" s="245" customFormat="1" ht="16.5" customHeight="1" spans="1:7">
      <c r="A483" s="216" t="s">
        <v>561</v>
      </c>
      <c r="B483" s="254"/>
      <c r="C483" s="254"/>
      <c r="D483" s="37"/>
      <c r="E483" s="37"/>
      <c r="F483" s="254"/>
      <c r="G483" s="255"/>
    </row>
    <row r="484" s="245" customFormat="1" ht="16.5" customHeight="1" spans="1:7">
      <c r="A484" s="260" t="s">
        <v>76</v>
      </c>
      <c r="B484" s="254">
        <f>B485+B489+B491+B493</f>
        <v>1338</v>
      </c>
      <c r="C484" s="254">
        <f>C485+C489+C491+C493</f>
        <v>1338</v>
      </c>
      <c r="D484" s="37">
        <f t="shared" ref="D484:D494" si="31">C484/B484</f>
        <v>1</v>
      </c>
      <c r="E484" s="37">
        <f t="shared" si="30"/>
        <v>0.791164658634538</v>
      </c>
      <c r="F484" s="254"/>
      <c r="G484" s="255">
        <f>G485+G489+G491+G493</f>
        <v>747</v>
      </c>
    </row>
    <row r="485" s="245" customFormat="1" ht="16.5" customHeight="1" spans="1:7">
      <c r="A485" s="259" t="s">
        <v>562</v>
      </c>
      <c r="B485" s="254">
        <f>SUM(B486:B488)</f>
        <v>919</v>
      </c>
      <c r="C485" s="254">
        <f>SUM(C486:C488)</f>
        <v>919</v>
      </c>
      <c r="D485" s="37">
        <f t="shared" si="31"/>
        <v>1</v>
      </c>
      <c r="E485" s="37">
        <f t="shared" si="30"/>
        <v>0.235215053763441</v>
      </c>
      <c r="F485" s="254"/>
      <c r="G485" s="255">
        <f>SUM(G486:G488)</f>
        <v>744</v>
      </c>
    </row>
    <row r="486" s="245" customFormat="1" ht="16.5" customHeight="1" spans="1:7">
      <c r="A486" s="216" t="s">
        <v>563</v>
      </c>
      <c r="B486" s="254">
        <v>189</v>
      </c>
      <c r="C486" s="254">
        <v>189</v>
      </c>
      <c r="D486" s="37">
        <f t="shared" si="31"/>
        <v>1</v>
      </c>
      <c r="E486" s="37">
        <f t="shared" si="30"/>
        <v>-0.398089171974522</v>
      </c>
      <c r="F486" s="254"/>
      <c r="G486" s="255">
        <v>314</v>
      </c>
    </row>
    <row r="487" s="245" customFormat="1" ht="16.5" customHeight="1" spans="1:7">
      <c r="A487" s="216" t="s">
        <v>564</v>
      </c>
      <c r="B487" s="254">
        <v>379</v>
      </c>
      <c r="C487" s="254">
        <v>379</v>
      </c>
      <c r="D487" s="37">
        <f t="shared" si="31"/>
        <v>1</v>
      </c>
      <c r="E487" s="37">
        <f t="shared" si="30"/>
        <v>0.0160857908847185</v>
      </c>
      <c r="F487" s="254"/>
      <c r="G487" s="255">
        <v>373</v>
      </c>
    </row>
    <row r="488" s="245" customFormat="1" ht="16.5" customHeight="1" spans="1:7">
      <c r="A488" s="216" t="s">
        <v>565</v>
      </c>
      <c r="B488" s="254">
        <v>351</v>
      </c>
      <c r="C488" s="254">
        <v>351</v>
      </c>
      <c r="D488" s="37">
        <f t="shared" si="31"/>
        <v>1</v>
      </c>
      <c r="E488" s="37">
        <f t="shared" si="30"/>
        <v>5.15789473684211</v>
      </c>
      <c r="F488" s="254"/>
      <c r="G488" s="255">
        <v>57</v>
      </c>
    </row>
    <row r="489" s="245" customFormat="1" ht="16.5" customHeight="1" spans="1:7">
      <c r="A489" s="259" t="s">
        <v>566</v>
      </c>
      <c r="B489" s="254">
        <f>SUM(B490)</f>
        <v>203</v>
      </c>
      <c r="C489" s="254">
        <f>SUM(C490)</f>
        <v>203</v>
      </c>
      <c r="D489" s="37">
        <f t="shared" si="31"/>
        <v>1</v>
      </c>
      <c r="E489" s="37">
        <f t="shared" si="30"/>
        <v>4.63888888888889</v>
      </c>
      <c r="F489" s="254"/>
      <c r="G489" s="255">
        <f>SUM(G490)</f>
        <v>36</v>
      </c>
    </row>
    <row r="490" s="245" customFormat="1" ht="16.5" customHeight="1" spans="1:7">
      <c r="A490" s="216" t="s">
        <v>567</v>
      </c>
      <c r="B490" s="254">
        <v>203</v>
      </c>
      <c r="C490" s="254">
        <v>203</v>
      </c>
      <c r="D490" s="37">
        <f t="shared" si="31"/>
        <v>1</v>
      </c>
      <c r="E490" s="37">
        <f t="shared" si="30"/>
        <v>4.63888888888889</v>
      </c>
      <c r="F490" s="254"/>
      <c r="G490" s="255">
        <v>36</v>
      </c>
    </row>
    <row r="491" s="245" customFormat="1" ht="16.5" customHeight="1" spans="1:7">
      <c r="A491" s="259" t="s">
        <v>568</v>
      </c>
      <c r="B491" s="254">
        <f>SUM(B492)</f>
        <v>-4</v>
      </c>
      <c r="C491" s="254">
        <f>SUM(C492)</f>
        <v>-4</v>
      </c>
      <c r="D491" s="37">
        <f t="shared" si="31"/>
        <v>1</v>
      </c>
      <c r="E491" s="37"/>
      <c r="F491" s="254"/>
      <c r="G491" s="255">
        <f>SUM(G492)</f>
        <v>-33</v>
      </c>
    </row>
    <row r="492" s="245" customFormat="1" ht="16.5" customHeight="1" spans="1:7">
      <c r="A492" s="216" t="s">
        <v>569</v>
      </c>
      <c r="B492" s="254">
        <v>-4</v>
      </c>
      <c r="C492" s="254">
        <v>-4</v>
      </c>
      <c r="D492" s="37">
        <f t="shared" si="31"/>
        <v>1</v>
      </c>
      <c r="E492" s="37"/>
      <c r="F492" s="254"/>
      <c r="G492" s="255">
        <v>-33</v>
      </c>
    </row>
    <row r="493" s="245" customFormat="1" ht="16.5" customHeight="1" spans="1:7">
      <c r="A493" s="259" t="s">
        <v>570</v>
      </c>
      <c r="B493" s="254">
        <f>SUM(B494)</f>
        <v>220</v>
      </c>
      <c r="C493" s="254">
        <f>SUM(C494)</f>
        <v>220</v>
      </c>
      <c r="D493" s="37">
        <f t="shared" si="31"/>
        <v>1</v>
      </c>
      <c r="E493" s="37"/>
      <c r="F493" s="254"/>
      <c r="G493" s="255">
        <f>SUM(G494)</f>
        <v>0</v>
      </c>
    </row>
    <row r="494" s="245" customFormat="1" ht="16.5" customHeight="1" spans="1:7">
      <c r="A494" s="259" t="s">
        <v>571</v>
      </c>
      <c r="B494" s="254">
        <v>220</v>
      </c>
      <c r="C494" s="254">
        <v>220</v>
      </c>
      <c r="D494" s="37">
        <f t="shared" si="31"/>
        <v>1</v>
      </c>
      <c r="E494" s="37"/>
      <c r="F494" s="254"/>
      <c r="G494" s="258"/>
    </row>
    <row r="495" s="245" customFormat="1" ht="16.5" customHeight="1" spans="1:7">
      <c r="A495" s="260" t="s">
        <v>77</v>
      </c>
      <c r="B495" s="254">
        <v>160</v>
      </c>
      <c r="C495" s="254"/>
      <c r="D495" s="37"/>
      <c r="E495" s="37"/>
      <c r="F495" s="254"/>
      <c r="G495" s="258"/>
    </row>
    <row r="496" s="245" customFormat="1" ht="16.5" customHeight="1" spans="1:7">
      <c r="A496" s="259" t="s">
        <v>572</v>
      </c>
      <c r="B496" s="254"/>
      <c r="C496" s="254"/>
      <c r="D496" s="37"/>
      <c r="E496" s="37"/>
      <c r="F496" s="254"/>
      <c r="G496" s="258"/>
    </row>
    <row r="497" s="245" customFormat="1" ht="16.5" customHeight="1" spans="1:7">
      <c r="A497" s="259" t="s">
        <v>573</v>
      </c>
      <c r="B497" s="254"/>
      <c r="C497" s="254"/>
      <c r="D497" s="37"/>
      <c r="E497" s="37"/>
      <c r="F497" s="254"/>
      <c r="G497" s="258"/>
    </row>
    <row r="498" s="245" customFormat="1" ht="16.5" customHeight="1" spans="1:7">
      <c r="A498" s="259" t="s">
        <v>574</v>
      </c>
      <c r="B498" s="254">
        <v>160</v>
      </c>
      <c r="C498" s="254"/>
      <c r="D498" s="37"/>
      <c r="E498" s="37"/>
      <c r="F498" s="254"/>
      <c r="G498" s="255"/>
    </row>
    <row r="499" s="245" customFormat="1" ht="16.5" customHeight="1" spans="1:7">
      <c r="A499" s="260" t="s">
        <v>78</v>
      </c>
      <c r="B499" s="254"/>
      <c r="C499" s="254"/>
      <c r="D499" s="37"/>
      <c r="E499" s="37"/>
      <c r="F499" s="254"/>
      <c r="G499" s="258"/>
    </row>
    <row r="500" s="245" customFormat="1" ht="16.5" customHeight="1" spans="1:7">
      <c r="A500" s="259" t="s">
        <v>575</v>
      </c>
      <c r="B500" s="254"/>
      <c r="C500" s="254"/>
      <c r="D500" s="37"/>
      <c r="E500" s="37"/>
      <c r="F500" s="254"/>
      <c r="G500" s="258"/>
    </row>
    <row r="501" s="245" customFormat="1" ht="16.5" customHeight="1" spans="1:7">
      <c r="A501" s="260" t="s">
        <v>79</v>
      </c>
      <c r="B501" s="254">
        <f>B502+B509+B510+B512+B514+B516</f>
        <v>751</v>
      </c>
      <c r="C501" s="254">
        <f>C502+C509+C510+C512+C514+C516</f>
        <v>751</v>
      </c>
      <c r="D501" s="37">
        <f t="shared" ref="D501:D508" si="32">C501/B501</f>
        <v>1</v>
      </c>
      <c r="E501" s="37">
        <f t="shared" si="30"/>
        <v>-0.774677467746775</v>
      </c>
      <c r="F501" s="254"/>
      <c r="G501" s="255">
        <f>G502+G509+G510+G512+G514+G516</f>
        <v>3333</v>
      </c>
    </row>
    <row r="502" s="245" customFormat="1" ht="16.5" customHeight="1" spans="1:7">
      <c r="A502" s="259" t="s">
        <v>576</v>
      </c>
      <c r="B502" s="254">
        <f>SUM(B503:B508)</f>
        <v>442</v>
      </c>
      <c r="C502" s="254">
        <f>SUM(C503:C508)</f>
        <v>442</v>
      </c>
      <c r="D502" s="37">
        <f t="shared" si="32"/>
        <v>1</v>
      </c>
      <c r="E502" s="37">
        <f t="shared" si="30"/>
        <v>-0.858469420429075</v>
      </c>
      <c r="F502" s="254"/>
      <c r="G502" s="255">
        <f>SUM(G503:G508)</f>
        <v>3123</v>
      </c>
    </row>
    <row r="503" s="245" customFormat="1" ht="16.5" customHeight="1" spans="1:7">
      <c r="A503" s="216" t="s">
        <v>577</v>
      </c>
      <c r="B503" s="254">
        <v>-79</v>
      </c>
      <c r="C503" s="254">
        <v>-79</v>
      </c>
      <c r="D503" s="37">
        <f t="shared" si="32"/>
        <v>1</v>
      </c>
      <c r="E503" s="37">
        <f t="shared" si="30"/>
        <v>-1.316</v>
      </c>
      <c r="F503" s="254"/>
      <c r="G503" s="255">
        <v>250</v>
      </c>
    </row>
    <row r="504" s="245" customFormat="1" ht="16.5" customHeight="1" spans="1:7">
      <c r="A504" s="216" t="s">
        <v>578</v>
      </c>
      <c r="B504" s="254">
        <v>908</v>
      </c>
      <c r="C504" s="254">
        <v>908</v>
      </c>
      <c r="D504" s="37">
        <f t="shared" si="32"/>
        <v>1</v>
      </c>
      <c r="E504" s="37">
        <f t="shared" si="30"/>
        <v>29.2666666666667</v>
      </c>
      <c r="F504" s="254"/>
      <c r="G504" s="255">
        <v>30</v>
      </c>
    </row>
    <row r="505" s="245" customFormat="1" ht="16.5" customHeight="1" spans="1:7">
      <c r="A505" s="216" t="s">
        <v>579</v>
      </c>
      <c r="B505" s="254">
        <v>-16342</v>
      </c>
      <c r="C505" s="254">
        <v>-16342</v>
      </c>
      <c r="D505" s="37">
        <f t="shared" si="32"/>
        <v>1</v>
      </c>
      <c r="E505" s="37">
        <f t="shared" si="30"/>
        <v>-47.0338028169014</v>
      </c>
      <c r="F505" s="254"/>
      <c r="G505" s="255">
        <v>355</v>
      </c>
    </row>
    <row r="506" s="245" customFormat="1" ht="16.5" customHeight="1" spans="1:7">
      <c r="A506" s="216" t="s">
        <v>580</v>
      </c>
      <c r="B506" s="254">
        <v>360</v>
      </c>
      <c r="C506" s="254">
        <v>360</v>
      </c>
      <c r="D506" s="37">
        <f t="shared" si="32"/>
        <v>1</v>
      </c>
      <c r="E506" s="37"/>
      <c r="F506" s="254"/>
      <c r="G506" s="258"/>
    </row>
    <row r="507" s="245" customFormat="1" ht="16.5" customHeight="1" spans="1:7">
      <c r="A507" s="216" t="s">
        <v>564</v>
      </c>
      <c r="B507" s="254">
        <v>1763</v>
      </c>
      <c r="C507" s="254">
        <v>1763</v>
      </c>
      <c r="D507" s="37">
        <f t="shared" si="32"/>
        <v>1</v>
      </c>
      <c r="E507" s="37">
        <f t="shared" si="30"/>
        <v>-0.204063205417607</v>
      </c>
      <c r="F507" s="254"/>
      <c r="G507" s="255">
        <v>2215</v>
      </c>
    </row>
    <row r="508" s="245" customFormat="1" ht="16.5" customHeight="1" spans="1:7">
      <c r="A508" s="216" t="s">
        <v>581</v>
      </c>
      <c r="B508" s="254">
        <v>13832</v>
      </c>
      <c r="C508" s="254">
        <v>13832</v>
      </c>
      <c r="D508" s="37">
        <f t="shared" si="32"/>
        <v>1</v>
      </c>
      <c r="E508" s="37">
        <f t="shared" si="30"/>
        <v>49.6666666666667</v>
      </c>
      <c r="F508" s="254"/>
      <c r="G508" s="255">
        <v>273</v>
      </c>
    </row>
    <row r="509" s="245" customFormat="1" ht="16.5" customHeight="1" spans="1:7">
      <c r="A509" s="259" t="s">
        <v>582</v>
      </c>
      <c r="B509" s="254"/>
      <c r="C509" s="254"/>
      <c r="D509" s="37"/>
      <c r="E509" s="37"/>
      <c r="F509" s="254"/>
      <c r="G509" s="258"/>
    </row>
    <row r="510" s="245" customFormat="1" ht="16.5" customHeight="1" spans="1:7">
      <c r="A510" s="259" t="s">
        <v>583</v>
      </c>
      <c r="B510" s="254">
        <f>SUM(B511)</f>
        <v>116</v>
      </c>
      <c r="C510" s="254">
        <f>SUM(C511)</f>
        <v>116</v>
      </c>
      <c r="D510" s="37">
        <f t="shared" ref="D510:D515" si="33">C510/B510</f>
        <v>1</v>
      </c>
      <c r="E510" s="37"/>
      <c r="F510" s="254"/>
      <c r="G510" s="255">
        <f>SUM(G511)</f>
        <v>0</v>
      </c>
    </row>
    <row r="511" s="245" customFormat="1" ht="16.5" customHeight="1" spans="1:7">
      <c r="A511" s="259" t="s">
        <v>584</v>
      </c>
      <c r="B511" s="254">
        <v>116</v>
      </c>
      <c r="C511" s="254">
        <v>116</v>
      </c>
      <c r="D511" s="37">
        <f t="shared" si="33"/>
        <v>1</v>
      </c>
      <c r="E511" s="37"/>
      <c r="F511" s="254"/>
      <c r="G511" s="258"/>
    </row>
    <row r="512" s="245" customFormat="1" ht="16.5" customHeight="1" spans="1:7">
      <c r="A512" s="259" t="s">
        <v>585</v>
      </c>
      <c r="B512" s="254">
        <f>SUM(B513)</f>
        <v>147</v>
      </c>
      <c r="C512" s="254">
        <f>SUM(C513)</f>
        <v>147</v>
      </c>
      <c r="D512" s="37">
        <f t="shared" si="33"/>
        <v>1</v>
      </c>
      <c r="E512" s="37">
        <f t="shared" si="30"/>
        <v>-0.0869565217391304</v>
      </c>
      <c r="F512" s="254"/>
      <c r="G512" s="255">
        <f>SUM(G513)</f>
        <v>161</v>
      </c>
    </row>
    <row r="513" s="245" customFormat="1" ht="16.5" customHeight="1" spans="1:7">
      <c r="A513" s="216" t="s">
        <v>586</v>
      </c>
      <c r="B513" s="254">
        <v>147</v>
      </c>
      <c r="C513" s="254">
        <v>147</v>
      </c>
      <c r="D513" s="37">
        <f t="shared" si="33"/>
        <v>1</v>
      </c>
      <c r="E513" s="37">
        <f t="shared" si="30"/>
        <v>-0.0869565217391304</v>
      </c>
      <c r="F513" s="254"/>
      <c r="G513" s="255">
        <v>161</v>
      </c>
    </row>
    <row r="514" s="245" customFormat="1" ht="16.5" customHeight="1" spans="1:7">
      <c r="A514" s="259" t="s">
        <v>587</v>
      </c>
      <c r="B514" s="254">
        <f>SUM(B515)</f>
        <v>46</v>
      </c>
      <c r="C514" s="254">
        <f>SUM(C515)</f>
        <v>46</v>
      </c>
      <c r="D514" s="37">
        <f t="shared" si="33"/>
        <v>1</v>
      </c>
      <c r="E514" s="37">
        <f t="shared" si="30"/>
        <v>-0.0612244897959184</v>
      </c>
      <c r="F514" s="254"/>
      <c r="G514" s="255">
        <f>SUM(G515)</f>
        <v>49</v>
      </c>
    </row>
    <row r="515" s="245" customFormat="1" ht="16.5" customHeight="1" spans="1:7">
      <c r="A515" s="216" t="s">
        <v>588</v>
      </c>
      <c r="B515" s="254">
        <v>46</v>
      </c>
      <c r="C515" s="254">
        <v>46</v>
      </c>
      <c r="D515" s="37">
        <f t="shared" si="33"/>
        <v>1</v>
      </c>
      <c r="E515" s="37">
        <f t="shared" si="30"/>
        <v>-0.0612244897959184</v>
      </c>
      <c r="F515" s="254"/>
      <c r="G515" s="255">
        <v>49</v>
      </c>
    </row>
    <row r="516" s="245" customFormat="1" ht="16.5" customHeight="1" spans="1:7">
      <c r="A516" s="259" t="s">
        <v>589</v>
      </c>
      <c r="B516" s="254"/>
      <c r="C516" s="254"/>
      <c r="D516" s="37"/>
      <c r="E516" s="37"/>
      <c r="F516" s="254"/>
      <c r="G516" s="255"/>
    </row>
    <row r="517" s="245" customFormat="1" ht="16.5" customHeight="1" spans="1:7">
      <c r="A517" s="260" t="s">
        <v>80</v>
      </c>
      <c r="B517" s="254">
        <f>B518+B525+B527</f>
        <v>15862</v>
      </c>
      <c r="C517" s="254">
        <f>C518+C525+C527</f>
        <v>15675</v>
      </c>
      <c r="D517" s="37">
        <f t="shared" ref="D517:D536" si="34">C517/B517</f>
        <v>0.988210818307906</v>
      </c>
      <c r="E517" s="37">
        <f t="shared" si="30"/>
        <v>7.05498458376156</v>
      </c>
      <c r="F517" s="254"/>
      <c r="G517" s="255">
        <f>G518+G525+G527</f>
        <v>1946</v>
      </c>
    </row>
    <row r="518" s="245" customFormat="1" ht="16.5" customHeight="1" spans="1:7">
      <c r="A518" s="259" t="s">
        <v>590</v>
      </c>
      <c r="B518" s="254">
        <f>SUM(B519:B524)</f>
        <v>8417</v>
      </c>
      <c r="C518" s="254">
        <f>SUM(C519:C524)</f>
        <v>8230</v>
      </c>
      <c r="D518" s="37">
        <f t="shared" si="34"/>
        <v>0.977783058096709</v>
      </c>
      <c r="E518" s="37">
        <f t="shared" si="30"/>
        <v>4.18261964735516</v>
      </c>
      <c r="F518" s="254"/>
      <c r="G518" s="255">
        <f>SUM(G519:G524)</f>
        <v>1588</v>
      </c>
    </row>
    <row r="519" s="245" customFormat="1" ht="16.5" customHeight="1" spans="1:7">
      <c r="A519" s="259" t="s">
        <v>591</v>
      </c>
      <c r="B519" s="254"/>
      <c r="C519" s="254"/>
      <c r="D519" s="37"/>
      <c r="E519" s="37"/>
      <c r="F519" s="254"/>
      <c r="G519" s="255">
        <v>-232</v>
      </c>
    </row>
    <row r="520" s="245" customFormat="1" ht="16.5" customHeight="1" spans="1:7">
      <c r="A520" s="216" t="s">
        <v>592</v>
      </c>
      <c r="B520" s="254">
        <v>1652</v>
      </c>
      <c r="C520" s="254">
        <v>1652</v>
      </c>
      <c r="D520" s="37">
        <f t="shared" si="34"/>
        <v>1</v>
      </c>
      <c r="E520" s="37">
        <f t="shared" si="30"/>
        <v>27.4827586206897</v>
      </c>
      <c r="F520" s="254"/>
      <c r="G520" s="255">
        <v>58</v>
      </c>
    </row>
    <row r="521" s="245" customFormat="1" ht="16.5" customHeight="1" spans="1:7">
      <c r="A521" s="216" t="s">
        <v>593</v>
      </c>
      <c r="B521" s="254">
        <v>-1029</v>
      </c>
      <c r="C521" s="254">
        <v>-1029</v>
      </c>
      <c r="D521" s="37">
        <f t="shared" si="34"/>
        <v>1</v>
      </c>
      <c r="E521" s="37">
        <f t="shared" si="30"/>
        <v>-8.56617647058824</v>
      </c>
      <c r="F521" s="254"/>
      <c r="G521" s="255">
        <v>136</v>
      </c>
    </row>
    <row r="522" s="245" customFormat="1" ht="16.5" customHeight="1" spans="1:7">
      <c r="A522" s="216" t="s">
        <v>594</v>
      </c>
      <c r="B522" s="254">
        <v>4564</v>
      </c>
      <c r="C522" s="254">
        <v>4377</v>
      </c>
      <c r="D522" s="37">
        <f t="shared" si="34"/>
        <v>0.959027169149869</v>
      </c>
      <c r="E522" s="37"/>
      <c r="F522" s="254"/>
      <c r="G522" s="255">
        <v>-333</v>
      </c>
    </row>
    <row r="523" s="245" customFormat="1" ht="16.5" customHeight="1" spans="1:7">
      <c r="A523" s="216" t="s">
        <v>595</v>
      </c>
      <c r="B523" s="254">
        <v>-7</v>
      </c>
      <c r="C523" s="254">
        <v>-7</v>
      </c>
      <c r="D523" s="37">
        <f t="shared" si="34"/>
        <v>1</v>
      </c>
      <c r="E523" s="37"/>
      <c r="F523" s="254"/>
      <c r="G523" s="255">
        <v>-129</v>
      </c>
    </row>
    <row r="524" s="245" customFormat="1" ht="16.5" customHeight="1" spans="1:7">
      <c r="A524" s="216" t="s">
        <v>596</v>
      </c>
      <c r="B524" s="254">
        <v>3237</v>
      </c>
      <c r="C524" s="254">
        <v>3237</v>
      </c>
      <c r="D524" s="37">
        <f t="shared" si="34"/>
        <v>1</v>
      </c>
      <c r="E524" s="37">
        <f t="shared" si="30"/>
        <v>0.550287356321839</v>
      </c>
      <c r="F524" s="254"/>
      <c r="G524" s="255">
        <v>2088</v>
      </c>
    </row>
    <row r="525" s="245" customFormat="1" ht="16.5" customHeight="1" spans="1:7">
      <c r="A525" s="259" t="s">
        <v>597</v>
      </c>
      <c r="B525" s="254">
        <f>SUM(B526)</f>
        <v>7133</v>
      </c>
      <c r="C525" s="254">
        <f>SUM(C526)</f>
        <v>7133</v>
      </c>
      <c r="D525" s="37">
        <f t="shared" si="34"/>
        <v>1</v>
      </c>
      <c r="E525" s="37"/>
      <c r="F525" s="254"/>
      <c r="G525" s="255">
        <f>SUM(G526)</f>
        <v>0</v>
      </c>
    </row>
    <row r="526" s="245" customFormat="1" ht="16.5" customHeight="1" spans="1:7">
      <c r="A526" s="259" t="s">
        <v>598</v>
      </c>
      <c r="B526" s="254">
        <v>7133</v>
      </c>
      <c r="C526" s="254">
        <v>7133</v>
      </c>
      <c r="D526" s="37">
        <f t="shared" si="34"/>
        <v>1</v>
      </c>
      <c r="E526" s="37"/>
      <c r="F526" s="254"/>
      <c r="G526" s="258"/>
    </row>
    <row r="527" s="245" customFormat="1" ht="16.5" customHeight="1" spans="1:7">
      <c r="A527" s="259" t="s">
        <v>599</v>
      </c>
      <c r="B527" s="254">
        <f>SUM(B528:B529)</f>
        <v>312</v>
      </c>
      <c r="C527" s="254">
        <f>SUM(C528:C529)</f>
        <v>312</v>
      </c>
      <c r="D527" s="37">
        <f t="shared" si="34"/>
        <v>1</v>
      </c>
      <c r="E527" s="37">
        <f t="shared" ref="E527:E554" si="35">(C527-G527)/G527</f>
        <v>-0.128491620111732</v>
      </c>
      <c r="F527" s="254"/>
      <c r="G527" s="255">
        <f>SUM(G528:G529)</f>
        <v>358</v>
      </c>
    </row>
    <row r="528" s="245" customFormat="1" ht="16.5" customHeight="1" spans="1:7">
      <c r="A528" s="216" t="s">
        <v>600</v>
      </c>
      <c r="B528" s="254">
        <v>12</v>
      </c>
      <c r="C528" s="254">
        <v>12</v>
      </c>
      <c r="D528" s="37">
        <f t="shared" si="34"/>
        <v>1</v>
      </c>
      <c r="E528" s="37">
        <f t="shared" si="35"/>
        <v>-0.454545454545455</v>
      </c>
      <c r="F528" s="254"/>
      <c r="G528" s="255">
        <v>22</v>
      </c>
    </row>
    <row r="529" s="245" customFormat="1" ht="16.5" customHeight="1" spans="1:7">
      <c r="A529" s="216" t="s">
        <v>601</v>
      </c>
      <c r="B529" s="254">
        <v>300</v>
      </c>
      <c r="C529" s="254">
        <v>300</v>
      </c>
      <c r="D529" s="37">
        <f t="shared" si="34"/>
        <v>1</v>
      </c>
      <c r="E529" s="37"/>
      <c r="F529" s="254"/>
      <c r="G529" s="255">
        <v>336</v>
      </c>
    </row>
    <row r="530" s="245" customFormat="1" ht="16.5" customHeight="1" spans="1:7">
      <c r="A530" s="260" t="s">
        <v>81</v>
      </c>
      <c r="B530" s="254">
        <f>B531+B534+B537+B538</f>
        <v>246</v>
      </c>
      <c r="C530" s="254">
        <f>C531+C534+C537+C538</f>
        <v>246</v>
      </c>
      <c r="D530" s="37">
        <f t="shared" si="34"/>
        <v>1</v>
      </c>
      <c r="E530" s="37">
        <f t="shared" si="35"/>
        <v>-0.206451612903226</v>
      </c>
      <c r="F530" s="254"/>
      <c r="G530" s="255">
        <f>G531+G534+G537+G538</f>
        <v>310</v>
      </c>
    </row>
    <row r="531" s="245" customFormat="1" ht="16.5" customHeight="1" spans="1:7">
      <c r="A531" s="259" t="s">
        <v>602</v>
      </c>
      <c r="B531" s="254">
        <f>SUM(B532:B533)</f>
        <v>187</v>
      </c>
      <c r="C531" s="254">
        <f>SUM(C532:C533)</f>
        <v>187</v>
      </c>
      <c r="D531" s="37">
        <f t="shared" si="34"/>
        <v>1</v>
      </c>
      <c r="E531" s="37">
        <f t="shared" si="35"/>
        <v>-0.18695652173913</v>
      </c>
      <c r="F531" s="254"/>
      <c r="G531" s="255">
        <f>SUM(G532:G533)</f>
        <v>230</v>
      </c>
    </row>
    <row r="532" s="245" customFormat="1" ht="16.5" customHeight="1" spans="1:7">
      <c r="A532" s="216" t="s">
        <v>603</v>
      </c>
      <c r="B532" s="254">
        <v>187</v>
      </c>
      <c r="C532" s="254">
        <v>187</v>
      </c>
      <c r="D532" s="37">
        <f t="shared" si="34"/>
        <v>1</v>
      </c>
      <c r="E532" s="37">
        <f t="shared" si="35"/>
        <v>-0.176211453744493</v>
      </c>
      <c r="F532" s="254"/>
      <c r="G532" s="255">
        <v>227</v>
      </c>
    </row>
    <row r="533" s="245" customFormat="1" ht="16.5" customHeight="1" spans="1:7">
      <c r="A533" s="216" t="s">
        <v>604</v>
      </c>
      <c r="B533" s="254"/>
      <c r="C533" s="254"/>
      <c r="D533" s="37"/>
      <c r="E533" s="37"/>
      <c r="F533" s="254"/>
      <c r="G533" s="255">
        <v>3</v>
      </c>
    </row>
    <row r="534" s="245" customFormat="1" ht="16.5" customHeight="1" spans="1:7">
      <c r="A534" s="259" t="s">
        <v>605</v>
      </c>
      <c r="B534" s="254">
        <f>SUM(B535:B536)</f>
        <v>59</v>
      </c>
      <c r="C534" s="254">
        <f>SUM(C535:C536)</f>
        <v>59</v>
      </c>
      <c r="D534" s="37">
        <f t="shared" si="34"/>
        <v>1</v>
      </c>
      <c r="E534" s="37">
        <f t="shared" si="35"/>
        <v>-0.2625</v>
      </c>
      <c r="F534" s="254"/>
      <c r="G534" s="255">
        <f>SUM(G535:G536)</f>
        <v>80</v>
      </c>
    </row>
    <row r="535" s="245" customFormat="1" ht="16.5" customHeight="1" spans="1:7">
      <c r="A535" s="216" t="s">
        <v>606</v>
      </c>
      <c r="B535" s="254"/>
      <c r="C535" s="254"/>
      <c r="D535" s="37"/>
      <c r="E535" s="37">
        <f t="shared" si="35"/>
        <v>-1</v>
      </c>
      <c r="F535" s="254"/>
      <c r="G535" s="255">
        <v>80</v>
      </c>
    </row>
    <row r="536" s="245" customFormat="1" ht="16.5" customHeight="1" spans="1:7">
      <c r="A536" s="216" t="s">
        <v>607</v>
      </c>
      <c r="B536" s="254">
        <v>59</v>
      </c>
      <c r="C536" s="254">
        <v>59</v>
      </c>
      <c r="D536" s="37">
        <f t="shared" si="34"/>
        <v>1</v>
      </c>
      <c r="E536" s="37"/>
      <c r="F536" s="254"/>
      <c r="G536" s="258"/>
    </row>
    <row r="537" s="245" customFormat="1" ht="16.5" customHeight="1" spans="1:7">
      <c r="A537" s="259" t="s">
        <v>608</v>
      </c>
      <c r="B537" s="254"/>
      <c r="C537" s="254"/>
      <c r="D537" s="37"/>
      <c r="E537" s="37"/>
      <c r="F537" s="254"/>
      <c r="G537" s="258"/>
    </row>
    <row r="538" s="245" customFormat="1" ht="16.5" customHeight="1" spans="1:7">
      <c r="A538" s="259" t="s">
        <v>609</v>
      </c>
      <c r="B538" s="254"/>
      <c r="C538" s="254"/>
      <c r="D538" s="37"/>
      <c r="E538" s="37"/>
      <c r="F538" s="254"/>
      <c r="G538" s="258"/>
    </row>
    <row r="539" s="245" customFormat="1" ht="16.5" customHeight="1" spans="1:7">
      <c r="A539" s="259" t="s">
        <v>610</v>
      </c>
      <c r="B539" s="254"/>
      <c r="C539" s="254"/>
      <c r="D539" s="37"/>
      <c r="E539" s="37"/>
      <c r="F539" s="254"/>
      <c r="G539" s="258"/>
    </row>
    <row r="540" s="245" customFormat="1" ht="16.5" customHeight="1" spans="1:7">
      <c r="A540" s="260" t="s">
        <v>82</v>
      </c>
      <c r="B540" s="254">
        <f>B541+B542</f>
        <v>225</v>
      </c>
      <c r="C540" s="254">
        <f>C541+C542</f>
        <v>11</v>
      </c>
      <c r="D540" s="37">
        <f t="shared" ref="D540:D547" si="36">C540/B540</f>
        <v>0.0488888888888889</v>
      </c>
      <c r="E540" s="37">
        <f t="shared" si="35"/>
        <v>-0.982649842271293</v>
      </c>
      <c r="F540" s="254"/>
      <c r="G540" s="255">
        <f>G541+G542</f>
        <v>634</v>
      </c>
    </row>
    <row r="541" s="245" customFormat="1" ht="16.5" customHeight="1" spans="1:7">
      <c r="A541" s="259" t="s">
        <v>611</v>
      </c>
      <c r="B541" s="254"/>
      <c r="C541" s="254"/>
      <c r="D541" s="37"/>
      <c r="E541" s="37"/>
      <c r="F541" s="254"/>
      <c r="G541" s="255"/>
    </row>
    <row r="542" s="245" customFormat="1" ht="16.5" customHeight="1" spans="1:7">
      <c r="A542" s="259" t="s">
        <v>612</v>
      </c>
      <c r="B542" s="254">
        <f>SUM(B543)</f>
        <v>225</v>
      </c>
      <c r="C542" s="254">
        <f>SUM(C543)</f>
        <v>11</v>
      </c>
      <c r="D542" s="37">
        <f t="shared" si="36"/>
        <v>0.0488888888888889</v>
      </c>
      <c r="E542" s="37">
        <f t="shared" si="35"/>
        <v>-0.982649842271293</v>
      </c>
      <c r="F542" s="254"/>
      <c r="G542" s="255">
        <f>SUM(G543)</f>
        <v>634</v>
      </c>
    </row>
    <row r="543" s="245" customFormat="1" ht="16.5" customHeight="1" spans="1:7">
      <c r="A543" s="216" t="s">
        <v>613</v>
      </c>
      <c r="B543" s="254">
        <v>225</v>
      </c>
      <c r="C543" s="254">
        <v>11</v>
      </c>
      <c r="D543" s="37">
        <f t="shared" si="36"/>
        <v>0.0488888888888889</v>
      </c>
      <c r="E543" s="37">
        <f t="shared" si="35"/>
        <v>-0.982649842271293</v>
      </c>
      <c r="F543" s="254"/>
      <c r="G543" s="255">
        <v>634</v>
      </c>
    </row>
    <row r="544" s="245" customFormat="1" ht="16.5" customHeight="1" spans="1:7">
      <c r="A544" s="216" t="s">
        <v>83</v>
      </c>
      <c r="B544" s="254">
        <f>B545+B546</f>
        <v>7687</v>
      </c>
      <c r="C544" s="254">
        <f>C545+C546</f>
        <v>7687</v>
      </c>
      <c r="D544" s="37">
        <f t="shared" si="36"/>
        <v>1</v>
      </c>
      <c r="E544" s="37"/>
      <c r="F544" s="254"/>
      <c r="G544" s="255">
        <f>G545+G546</f>
        <v>2626</v>
      </c>
    </row>
    <row r="545" s="245" customFormat="1" ht="16.5" customHeight="1" spans="1:7">
      <c r="A545" s="216" t="s">
        <v>614</v>
      </c>
      <c r="B545" s="254">
        <v>7681</v>
      </c>
      <c r="C545" s="254">
        <v>7681</v>
      </c>
      <c r="D545" s="37">
        <f t="shared" si="36"/>
        <v>1</v>
      </c>
      <c r="E545" s="37">
        <f t="shared" si="35"/>
        <v>1.92498095963442</v>
      </c>
      <c r="F545" s="254"/>
      <c r="G545" s="255">
        <v>2626</v>
      </c>
    </row>
    <row r="546" s="245" customFormat="1" ht="16.5" customHeight="1" spans="1:7">
      <c r="A546" s="216" t="s">
        <v>615</v>
      </c>
      <c r="B546" s="254">
        <v>6</v>
      </c>
      <c r="C546" s="254">
        <v>6</v>
      </c>
      <c r="D546" s="37">
        <f t="shared" si="36"/>
        <v>1</v>
      </c>
      <c r="E546" s="37"/>
      <c r="F546" s="254"/>
      <c r="G546" s="258"/>
    </row>
    <row r="547" s="245" customFormat="1" ht="16.5" customHeight="1" spans="1:7">
      <c r="A547" s="266" t="s">
        <v>84</v>
      </c>
      <c r="B547" s="254">
        <f ca="1">B544+B540+B530+B517+B501+B484+B466+B448+B384+B368+B333+B288+B213+B184+B164+B137+B104+B100+B4+B495</f>
        <v>254681</v>
      </c>
      <c r="C547" s="254">
        <f ca="1">C544+C540+C530+C517+C501+C484+C466+C448+C384+C368+C333+C288+C213+C184+C164+C137+C104+C100+C4</f>
        <v>249284</v>
      </c>
      <c r="D547" s="37">
        <f ca="1" t="shared" si="36"/>
        <v>0.978808784322348</v>
      </c>
      <c r="E547" s="37">
        <f ca="1" t="shared" si="35"/>
        <v>-0.0501476499838061</v>
      </c>
      <c r="F547" s="254">
        <f>F544+F540+F530+F517+F501+F484+F466+F448+F384+F368+F333+F288+F213+F184+F164+F137+F104+F100+F4</f>
        <v>0</v>
      </c>
      <c r="G547" s="255">
        <f ca="1">G544+G540+G530+G517+G501+G484+G466+G448+G384+G368+G333+G288+G213+G184+G164+G137+G104+G100+G4</f>
        <v>262445</v>
      </c>
    </row>
    <row r="548" ht="16.5" customHeight="1" spans="1:7">
      <c r="A548" s="207" t="s">
        <v>85</v>
      </c>
      <c r="B548" s="207">
        <v>20391</v>
      </c>
      <c r="C548" s="207">
        <v>20391</v>
      </c>
      <c r="D548" s="37"/>
      <c r="E548" s="37">
        <f t="shared" si="35"/>
        <v>0</v>
      </c>
      <c r="F548" s="207"/>
      <c r="G548" s="214">
        <v>20391</v>
      </c>
    </row>
    <row r="549" ht="16.5" customHeight="1" spans="1:7">
      <c r="A549" s="207" t="s">
        <v>86</v>
      </c>
      <c r="B549" s="207">
        <v>3235</v>
      </c>
      <c r="C549" s="207">
        <v>3235</v>
      </c>
      <c r="D549" s="37"/>
      <c r="E549" s="37">
        <f t="shared" si="35"/>
        <v>0.898474178403756</v>
      </c>
      <c r="F549" s="207"/>
      <c r="G549" s="214">
        <v>1704</v>
      </c>
    </row>
    <row r="550" ht="16.5" customHeight="1" spans="1:7">
      <c r="A550" s="207" t="s">
        <v>87</v>
      </c>
      <c r="B550" s="207">
        <v>15763</v>
      </c>
      <c r="C550" s="207">
        <v>15763</v>
      </c>
      <c r="D550" s="37"/>
      <c r="E550" s="37">
        <f t="shared" si="35"/>
        <v>-0.926244274023367</v>
      </c>
      <c r="F550" s="207"/>
      <c r="G550" s="214">
        <v>213719</v>
      </c>
    </row>
    <row r="551" ht="16.5" customHeight="1" spans="1:7">
      <c r="A551" s="254" t="s">
        <v>88</v>
      </c>
      <c r="B551" s="207"/>
      <c r="C551" s="207">
        <v>55419</v>
      </c>
      <c r="D551" s="37"/>
      <c r="E551" s="37">
        <f t="shared" si="35"/>
        <v>58.0191693290735</v>
      </c>
      <c r="F551" s="207"/>
      <c r="G551" s="214">
        <v>939</v>
      </c>
    </row>
    <row r="552" ht="16.5" customHeight="1" spans="1:7">
      <c r="A552" s="267" t="s">
        <v>89</v>
      </c>
      <c r="B552" s="207">
        <f ca="1">SUM(B547:B551)</f>
        <v>294070</v>
      </c>
      <c r="C552" s="207">
        <f ca="1">SUM(C547:C551)</f>
        <v>344092</v>
      </c>
      <c r="D552" s="37"/>
      <c r="E552" s="37">
        <f ca="1" t="shared" si="35"/>
        <v>-0.310710379448636</v>
      </c>
      <c r="F552" s="207"/>
      <c r="G552" s="214">
        <f ca="1">SUM(G547:G551)</f>
        <v>499198</v>
      </c>
    </row>
    <row r="553" ht="16.5" customHeight="1" spans="1:7">
      <c r="A553" s="207" t="s">
        <v>90</v>
      </c>
      <c r="B553" s="207"/>
      <c r="C553" s="207">
        <v>5397</v>
      </c>
      <c r="D553" s="37"/>
      <c r="E553" s="37">
        <f t="shared" si="35"/>
        <v>-0.385867091488393</v>
      </c>
      <c r="F553" s="207"/>
      <c r="G553" s="214">
        <v>8788</v>
      </c>
    </row>
    <row r="554" ht="16.5" customHeight="1" spans="1:7">
      <c r="A554" s="207" t="s">
        <v>91</v>
      </c>
      <c r="B554" s="207"/>
      <c r="C554" s="207">
        <v>5397</v>
      </c>
      <c r="D554" s="37"/>
      <c r="E554" s="37">
        <f t="shared" si="35"/>
        <v>-0.385867091488393</v>
      </c>
      <c r="F554" s="207"/>
      <c r="G554" s="214">
        <v>8788</v>
      </c>
    </row>
    <row r="555" ht="18" customHeight="1" spans="1:7">
      <c r="A555" s="219" t="s">
        <v>616</v>
      </c>
      <c r="B555" s="219"/>
      <c r="C555" s="219"/>
      <c r="D555" s="219"/>
      <c r="E555" s="219"/>
      <c r="F555" s="219"/>
      <c r="G555" s="193"/>
    </row>
  </sheetData>
  <mergeCells count="1">
    <mergeCell ref="A1:F1"/>
  </mergeCells>
  <printOptions horizontalCentered="1"/>
  <pageMargins left="0.786805555555556" right="0.786805555555556" top="0.786805555555556" bottom="0.707638888888889" header="0" footer="0"/>
  <pageSetup paperSize="9" firstPageNumber="3" orientation="landscape" useFirstPageNumber="1"/>
  <headerFooter alignWithMargins="0">
    <evenFooter>&amp;C-2-</evenFooter>
  </headerFooter>
  <rowBreaks count="1" manualBreakCount="1">
    <brk id="56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view="pageBreakPreview" zoomScaleNormal="100" workbookViewId="0">
      <selection activeCell="A1" sqref="$A1:$XFD1048576"/>
    </sheetView>
  </sheetViews>
  <sheetFormatPr defaultColWidth="9" defaultRowHeight="14.25" outlineLevelCol="6"/>
  <cols>
    <col min="1" max="1" width="36.5" style="195" customWidth="1"/>
    <col min="2" max="2" width="13.125" style="194" customWidth="1"/>
    <col min="3" max="3" width="15.125" style="194" customWidth="1"/>
    <col min="4" max="4" width="15.5" style="195" customWidth="1"/>
    <col min="5" max="5" width="15.75" style="195" customWidth="1"/>
    <col min="6" max="6" width="23.875" style="195" customWidth="1"/>
    <col min="7" max="7" width="8.5" style="195" hidden="1" customWidth="1"/>
    <col min="8" max="16384" width="9" style="195"/>
  </cols>
  <sheetData>
    <row r="1" s="190" customFormat="1" ht="37.5" customHeight="1" spans="1:6">
      <c r="A1" s="196" t="s">
        <v>617</v>
      </c>
      <c r="B1" s="196"/>
      <c r="C1" s="196"/>
      <c r="D1" s="196"/>
      <c r="E1" s="196"/>
      <c r="F1" s="196"/>
    </row>
    <row r="2" s="223" customFormat="1" ht="27" customHeight="1" spans="1:6">
      <c r="A2" s="223" t="s">
        <v>618</v>
      </c>
      <c r="B2" s="224"/>
      <c r="C2" s="224"/>
      <c r="E2" s="225"/>
      <c r="F2" s="226" t="s">
        <v>2</v>
      </c>
    </row>
    <row r="3" s="221" customFormat="1" ht="30" customHeight="1" spans="1:7">
      <c r="A3" s="227" t="s">
        <v>619</v>
      </c>
      <c r="B3" s="228" t="s">
        <v>620</v>
      </c>
      <c r="C3" s="228" t="s">
        <v>621</v>
      </c>
      <c r="D3" s="227" t="s">
        <v>6</v>
      </c>
      <c r="E3" s="229" t="s">
        <v>622</v>
      </c>
      <c r="F3" s="205" t="s">
        <v>623</v>
      </c>
      <c r="G3" s="230" t="s">
        <v>9</v>
      </c>
    </row>
    <row r="4" s="221" customFormat="1" ht="25.5" customHeight="1" spans="1:7">
      <c r="A4" s="231" t="s">
        <v>42</v>
      </c>
      <c r="B4" s="232">
        <v>14606</v>
      </c>
      <c r="C4" s="232">
        <v>39475</v>
      </c>
      <c r="D4" s="233">
        <f t="shared" ref="D4:D11" si="0">C4/B4</f>
        <v>2.70265644255785</v>
      </c>
      <c r="E4" s="234">
        <f t="shared" ref="E4:E15" si="1">(C4-G4)/G4</f>
        <v>1.67427681051419</v>
      </c>
      <c r="F4" s="235"/>
      <c r="G4" s="231">
        <v>14761</v>
      </c>
    </row>
    <row r="5" s="221" customFormat="1" ht="25.5" customHeight="1" spans="1:7">
      <c r="A5" s="236" t="s">
        <v>43</v>
      </c>
      <c r="B5" s="232">
        <v>300</v>
      </c>
      <c r="C5" s="232">
        <v>3</v>
      </c>
      <c r="D5" s="233"/>
      <c r="E5" s="234">
        <f t="shared" si="1"/>
        <v>-0.990566037735849</v>
      </c>
      <c r="F5" s="235"/>
      <c r="G5" s="231">
        <v>318</v>
      </c>
    </row>
    <row r="6" s="221" customFormat="1" ht="25.5" customHeight="1" spans="1:7">
      <c r="A6" s="231" t="s">
        <v>44</v>
      </c>
      <c r="B6" s="232">
        <v>1723</v>
      </c>
      <c r="C6" s="232">
        <v>4902</v>
      </c>
      <c r="D6" s="233">
        <f t="shared" si="0"/>
        <v>2.84503772489843</v>
      </c>
      <c r="E6" s="234">
        <f t="shared" si="1"/>
        <v>3.67302192564347</v>
      </c>
      <c r="F6" s="235"/>
      <c r="G6" s="231">
        <v>1049</v>
      </c>
    </row>
    <row r="7" s="221" customFormat="1" ht="25.5" customHeight="1" spans="1:7">
      <c r="A7" s="231" t="s">
        <v>45</v>
      </c>
      <c r="B7" s="232">
        <v>105</v>
      </c>
      <c r="C7" s="232">
        <v>480</v>
      </c>
      <c r="D7" s="233">
        <f t="shared" si="0"/>
        <v>4.57142857142857</v>
      </c>
      <c r="E7" s="234">
        <f t="shared" si="1"/>
        <v>2.60902255639098</v>
      </c>
      <c r="F7" s="235"/>
      <c r="G7" s="231">
        <v>133</v>
      </c>
    </row>
    <row r="8" s="221" customFormat="1" ht="25.5" customHeight="1" spans="1:7">
      <c r="A8" s="231" t="s">
        <v>46</v>
      </c>
      <c r="B8" s="232">
        <v>200</v>
      </c>
      <c r="C8" s="232">
        <v>7</v>
      </c>
      <c r="D8" s="233">
        <f t="shared" si="0"/>
        <v>0.035</v>
      </c>
      <c r="E8" s="234">
        <f t="shared" si="1"/>
        <v>-0.588235294117647</v>
      </c>
      <c r="F8" s="235"/>
      <c r="G8" s="231">
        <v>17</v>
      </c>
    </row>
    <row r="9" s="221" customFormat="1" ht="25.5" customHeight="1" spans="1:7">
      <c r="A9" s="231" t="s">
        <v>47</v>
      </c>
      <c r="B9" s="232">
        <v>530</v>
      </c>
      <c r="C9" s="232">
        <v>446</v>
      </c>
      <c r="D9" s="233">
        <f t="shared" si="0"/>
        <v>0.841509433962264</v>
      </c>
      <c r="E9" s="234">
        <f t="shared" si="1"/>
        <v>-0.228373702422145</v>
      </c>
      <c r="F9" s="235"/>
      <c r="G9" s="231">
        <v>578</v>
      </c>
    </row>
    <row r="10" s="221" customFormat="1" ht="25.5" customHeight="1" spans="1:7">
      <c r="A10" s="237" t="s">
        <v>48</v>
      </c>
      <c r="B10" s="238"/>
      <c r="C10" s="238">
        <v>10</v>
      </c>
      <c r="D10" s="233"/>
      <c r="E10" s="234">
        <f t="shared" si="1"/>
        <v>2.33333333333333</v>
      </c>
      <c r="F10" s="239"/>
      <c r="G10" s="237">
        <v>3</v>
      </c>
    </row>
    <row r="11" s="221" customFormat="1" ht="25.5" customHeight="1" spans="1:7">
      <c r="A11" s="240" t="s">
        <v>49</v>
      </c>
      <c r="B11" s="241">
        <f>SUM(B4:B10)</f>
        <v>17464</v>
      </c>
      <c r="C11" s="241">
        <f>SUM(C4:C10)</f>
        <v>45323</v>
      </c>
      <c r="D11" s="233">
        <f t="shared" si="0"/>
        <v>2.59522446174989</v>
      </c>
      <c r="E11" s="234">
        <f t="shared" si="1"/>
        <v>1.68835636751883</v>
      </c>
      <c r="F11" s="210"/>
      <c r="G11" s="57">
        <f>SUM(G4:G10)</f>
        <v>16859</v>
      </c>
    </row>
    <row r="12" s="221" customFormat="1" ht="25.5" customHeight="1" spans="1:7">
      <c r="A12" s="210" t="s">
        <v>50</v>
      </c>
      <c r="B12" s="208">
        <v>3481</v>
      </c>
      <c r="C12" s="208">
        <v>3481</v>
      </c>
      <c r="D12" s="233"/>
      <c r="E12" s="234">
        <f t="shared" si="1"/>
        <v>-0.261091063468478</v>
      </c>
      <c r="F12" s="210"/>
      <c r="G12" s="210">
        <v>4711</v>
      </c>
    </row>
    <row r="13" s="221" customFormat="1" ht="25.5" customHeight="1" spans="1:7">
      <c r="A13" s="210" t="s">
        <v>51</v>
      </c>
      <c r="B13" s="208"/>
      <c r="C13" s="208">
        <v>20500</v>
      </c>
      <c r="D13" s="233"/>
      <c r="E13" s="234">
        <f t="shared" si="1"/>
        <v>3.76744186046512</v>
      </c>
      <c r="F13" s="210"/>
      <c r="G13" s="210">
        <v>4300</v>
      </c>
    </row>
    <row r="14" s="221" customFormat="1" ht="25.5" customHeight="1" spans="1:7">
      <c r="A14" s="57" t="s">
        <v>52</v>
      </c>
      <c r="B14" s="208">
        <v>583</v>
      </c>
      <c r="C14" s="208">
        <v>1735</v>
      </c>
      <c r="D14" s="233"/>
      <c r="E14" s="234">
        <f t="shared" si="1"/>
        <v>0.610956360259981</v>
      </c>
      <c r="F14" s="210"/>
      <c r="G14" s="210">
        <v>1077</v>
      </c>
    </row>
    <row r="15" s="221" customFormat="1" ht="25.5" customHeight="1" spans="1:7">
      <c r="A15" s="242" t="s">
        <v>53</v>
      </c>
      <c r="B15" s="208">
        <f>SUM(B11:B14)</f>
        <v>21528</v>
      </c>
      <c r="C15" s="208">
        <f>SUM(C11:C14)</f>
        <v>71039</v>
      </c>
      <c r="D15" s="233"/>
      <c r="E15" s="234">
        <f t="shared" si="1"/>
        <v>1.63624893309088</v>
      </c>
      <c r="F15" s="210"/>
      <c r="G15" s="210">
        <f>SUM(G11:G14)</f>
        <v>26947</v>
      </c>
    </row>
    <row r="16" s="221" customFormat="1" ht="18.95" customHeight="1" spans="2:3">
      <c r="B16" s="220"/>
      <c r="C16" s="220"/>
    </row>
  </sheetData>
  <mergeCells count="1">
    <mergeCell ref="A1:F1"/>
  </mergeCells>
  <printOptions horizontalCentered="1"/>
  <pageMargins left="0.786805555555556" right="0.786805555555556" top="0.786805555555556" bottom="0.707638888888889" header="0" footer="0"/>
  <pageSetup paperSize="9" firstPageNumber="26" orientation="landscape" useFirstPageNumber="1"/>
  <headerFooter alignWithMargins="0">
    <evenFooter>&amp;C-2-</even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9"/>
  <sheetViews>
    <sheetView showZeros="0" view="pageBreakPreview" zoomScaleNormal="85" workbookViewId="0">
      <pane xSplit="1" ySplit="3" topLeftCell="B37" activePane="bottomRight" state="frozen"/>
      <selection/>
      <selection pane="topRight"/>
      <selection pane="bottomLeft"/>
      <selection pane="bottomRight" activeCell="A1" sqref="$A1:$XFD1048576"/>
    </sheetView>
  </sheetViews>
  <sheetFormatPr defaultColWidth="9" defaultRowHeight="14.25" outlineLevelCol="6"/>
  <cols>
    <col min="1" max="1" width="56.5" style="193" customWidth="1"/>
    <col min="2" max="2" width="14.125" style="194" customWidth="1"/>
    <col min="3" max="3" width="12.625" style="194" customWidth="1"/>
    <col min="4" max="4" width="12.625" style="195" customWidth="1"/>
    <col min="5" max="5" width="13.375" style="195" customWidth="1"/>
    <col min="6" max="6" width="11.5" style="195" customWidth="1"/>
    <col min="7" max="7" width="9.125" style="195" hidden="1" customWidth="1"/>
    <col min="8" max="16384" width="9" style="195"/>
  </cols>
  <sheetData>
    <row r="1" s="190" customFormat="1" ht="28.5" spans="1:6">
      <c r="A1" s="196" t="s">
        <v>624</v>
      </c>
      <c r="B1" s="196"/>
      <c r="C1" s="196"/>
      <c r="D1" s="196"/>
      <c r="E1" s="196"/>
      <c r="F1" s="196"/>
    </row>
    <row r="2" s="191" customFormat="1" ht="15" customHeight="1" spans="1:6">
      <c r="A2" s="197" t="s">
        <v>625</v>
      </c>
      <c r="B2" s="198"/>
      <c r="C2" s="198"/>
      <c r="D2" s="199"/>
      <c r="E2" s="200"/>
      <c r="F2" s="201" t="s">
        <v>2</v>
      </c>
    </row>
    <row r="3" s="192" customFormat="1" ht="33.75" customHeight="1" spans="1:7">
      <c r="A3" s="202" t="s">
        <v>626</v>
      </c>
      <c r="B3" s="203" t="s">
        <v>627</v>
      </c>
      <c r="C3" s="203" t="s">
        <v>628</v>
      </c>
      <c r="D3" s="204" t="s">
        <v>59</v>
      </c>
      <c r="E3" s="204" t="s">
        <v>629</v>
      </c>
      <c r="F3" s="205" t="s">
        <v>630</v>
      </c>
      <c r="G3" s="206" t="s">
        <v>111</v>
      </c>
    </row>
    <row r="4" s="192" customFormat="1" ht="18.95" customHeight="1" spans="1:7">
      <c r="A4" s="207" t="s">
        <v>92</v>
      </c>
      <c r="B4" s="208">
        <f>B5</f>
        <v>175</v>
      </c>
      <c r="C4" s="208">
        <f>C5</f>
        <v>139</v>
      </c>
      <c r="D4" s="209">
        <f t="shared" ref="D4:D33" si="0">C4/B4</f>
        <v>0.794285714285714</v>
      </c>
      <c r="E4" s="209">
        <f>(C4-G4)/G4</f>
        <v>0.158333333333333</v>
      </c>
      <c r="F4" s="210"/>
      <c r="G4" s="211">
        <f>G5</f>
        <v>120</v>
      </c>
    </row>
    <row r="5" s="192" customFormat="1" ht="33.75" customHeight="1" spans="1:7">
      <c r="A5" s="212" t="s">
        <v>631</v>
      </c>
      <c r="B5" s="208">
        <f>B6</f>
        <v>175</v>
      </c>
      <c r="C5" s="208">
        <f>C6</f>
        <v>139</v>
      </c>
      <c r="D5" s="209">
        <f t="shared" si="0"/>
        <v>0.794285714285714</v>
      </c>
      <c r="E5" s="209">
        <f>(C5-G5)/G5</f>
        <v>0.158333333333333</v>
      </c>
      <c r="F5" s="210"/>
      <c r="G5" s="211">
        <f>G6</f>
        <v>120</v>
      </c>
    </row>
    <row r="6" s="192" customFormat="1" ht="18.95" customHeight="1" spans="1:7">
      <c r="A6" s="207" t="s">
        <v>632</v>
      </c>
      <c r="B6" s="208">
        <v>175</v>
      </c>
      <c r="C6" s="208">
        <v>139</v>
      </c>
      <c r="D6" s="209">
        <f t="shared" si="0"/>
        <v>0.794285714285714</v>
      </c>
      <c r="E6" s="209">
        <f>(C6-G6)/G6</f>
        <v>0.158333333333333</v>
      </c>
      <c r="F6" s="210"/>
      <c r="G6" s="213">
        <v>120</v>
      </c>
    </row>
    <row r="7" s="192" customFormat="1" ht="18.95" customHeight="1" spans="1:7">
      <c r="A7" s="35" t="s">
        <v>93</v>
      </c>
      <c r="B7" s="208">
        <f>B8+B11</f>
        <v>235</v>
      </c>
      <c r="C7" s="208">
        <f>C8+C11</f>
        <v>225</v>
      </c>
      <c r="D7" s="209">
        <f t="shared" si="0"/>
        <v>0.957446808510638</v>
      </c>
      <c r="E7" s="209">
        <f t="shared" ref="E7:E19" si="1">(C7-G7)/G7</f>
        <v>-0.110671936758893</v>
      </c>
      <c r="F7" s="210"/>
      <c r="G7" s="211">
        <f>G8+G11</f>
        <v>253</v>
      </c>
    </row>
    <row r="8" s="192" customFormat="1" ht="18.95" customHeight="1" spans="1:7">
      <c r="A8" s="35" t="s">
        <v>633</v>
      </c>
      <c r="B8" s="208">
        <f>B9+B10</f>
        <v>223</v>
      </c>
      <c r="C8" s="208">
        <f>C9+C10</f>
        <v>213</v>
      </c>
      <c r="D8" s="209">
        <f t="shared" si="0"/>
        <v>0.955156950672646</v>
      </c>
      <c r="E8" s="209">
        <f t="shared" si="1"/>
        <v>0.0142857142857143</v>
      </c>
      <c r="F8" s="210"/>
      <c r="G8" s="211">
        <f>G9+G10</f>
        <v>210</v>
      </c>
    </row>
    <row r="9" s="192" customFormat="1" ht="18.95" customHeight="1" spans="1:7">
      <c r="A9" s="40" t="s">
        <v>634</v>
      </c>
      <c r="B9" s="208">
        <v>223</v>
      </c>
      <c r="C9" s="208">
        <v>213</v>
      </c>
      <c r="D9" s="209">
        <f t="shared" si="0"/>
        <v>0.955156950672646</v>
      </c>
      <c r="E9" s="209">
        <f t="shared" si="1"/>
        <v>0.42</v>
      </c>
      <c r="F9" s="210"/>
      <c r="G9" s="213">
        <v>150</v>
      </c>
    </row>
    <row r="10" s="192" customFormat="1" ht="18.95" customHeight="1" spans="1:7">
      <c r="A10" s="40" t="s">
        <v>635</v>
      </c>
      <c r="B10" s="208"/>
      <c r="C10" s="208"/>
      <c r="D10" s="209"/>
      <c r="E10" s="209">
        <f t="shared" si="1"/>
        <v>-1</v>
      </c>
      <c r="F10" s="210"/>
      <c r="G10" s="213">
        <v>60</v>
      </c>
    </row>
    <row r="11" s="192" customFormat="1" ht="18.95" customHeight="1" spans="1:7">
      <c r="A11" s="35" t="s">
        <v>636</v>
      </c>
      <c r="B11" s="208">
        <f>B12</f>
        <v>12</v>
      </c>
      <c r="C11" s="208">
        <f>C12</f>
        <v>12</v>
      </c>
      <c r="D11" s="209">
        <f t="shared" si="0"/>
        <v>1</v>
      </c>
      <c r="E11" s="209">
        <f t="shared" si="1"/>
        <v>-0.720930232558139</v>
      </c>
      <c r="F11" s="210"/>
      <c r="G11" s="211">
        <f>G12</f>
        <v>43</v>
      </c>
    </row>
    <row r="12" s="192" customFormat="1" ht="18.95" customHeight="1" spans="1:7">
      <c r="A12" s="40" t="s">
        <v>637</v>
      </c>
      <c r="B12" s="208">
        <v>12</v>
      </c>
      <c r="C12" s="208">
        <v>12</v>
      </c>
      <c r="D12" s="209">
        <f t="shared" si="0"/>
        <v>1</v>
      </c>
      <c r="E12" s="209">
        <f t="shared" si="1"/>
        <v>-0.720930232558139</v>
      </c>
      <c r="F12" s="210"/>
      <c r="G12" s="213">
        <v>43</v>
      </c>
    </row>
    <row r="13" s="192" customFormat="1" ht="18.95" customHeight="1" spans="1:7">
      <c r="A13" s="35" t="s">
        <v>94</v>
      </c>
      <c r="B13" s="208">
        <f>B14+B24+B28+B32+B33+B35</f>
        <v>49726</v>
      </c>
      <c r="C13" s="208">
        <f>C14+C24+C28+C32+C33+C35</f>
        <v>36138</v>
      </c>
      <c r="D13" s="209">
        <f t="shared" si="0"/>
        <v>0.726742549169449</v>
      </c>
      <c r="E13" s="209">
        <f t="shared" si="1"/>
        <v>1.2011207211597</v>
      </c>
      <c r="F13" s="210"/>
      <c r="G13" s="211">
        <v>16418</v>
      </c>
    </row>
    <row r="14" s="192" customFormat="1" ht="18.95" customHeight="1" spans="1:7">
      <c r="A14" s="35" t="s">
        <v>638</v>
      </c>
      <c r="B14" s="208">
        <f>SUM(B15:B23)</f>
        <v>45504</v>
      </c>
      <c r="C14" s="208">
        <f>SUM(C15:C23)</f>
        <v>33660</v>
      </c>
      <c r="D14" s="209">
        <f t="shared" si="0"/>
        <v>0.739715189873418</v>
      </c>
      <c r="E14" s="209">
        <f t="shared" si="1"/>
        <v>1.33086351360709</v>
      </c>
      <c r="F14" s="210"/>
      <c r="G14" s="211">
        <f>SUM(G15:G23)</f>
        <v>14441</v>
      </c>
    </row>
    <row r="15" s="192" customFormat="1" ht="18.95" customHeight="1" spans="1:7">
      <c r="A15" s="40" t="s">
        <v>639</v>
      </c>
      <c r="B15" s="208">
        <v>11333</v>
      </c>
      <c r="C15" s="208">
        <v>11333</v>
      </c>
      <c r="D15" s="209">
        <f t="shared" si="0"/>
        <v>1</v>
      </c>
      <c r="E15" s="209">
        <f t="shared" si="1"/>
        <v>6.34954604409857</v>
      </c>
      <c r="F15" s="210"/>
      <c r="G15" s="213">
        <v>1542</v>
      </c>
    </row>
    <row r="16" s="192" customFormat="1" ht="18.95" customHeight="1" spans="1:7">
      <c r="A16" s="40" t="s">
        <v>640</v>
      </c>
      <c r="B16" s="208">
        <v>20864</v>
      </c>
      <c r="C16" s="208">
        <v>20864</v>
      </c>
      <c r="D16" s="209">
        <f t="shared" si="0"/>
        <v>1</v>
      </c>
      <c r="E16" s="209">
        <f t="shared" si="1"/>
        <v>0.62682261208577</v>
      </c>
      <c r="F16" s="210"/>
      <c r="G16" s="213">
        <v>12825</v>
      </c>
    </row>
    <row r="17" s="192" customFormat="1" ht="18.95" customHeight="1" spans="1:7">
      <c r="A17" s="40" t="s">
        <v>641</v>
      </c>
      <c r="B17" s="208"/>
      <c r="C17" s="208"/>
      <c r="D17" s="209"/>
      <c r="E17" s="209"/>
      <c r="F17" s="210"/>
      <c r="G17" s="213"/>
    </row>
    <row r="18" s="192" customFormat="1" ht="18.95" customHeight="1" spans="1:7">
      <c r="A18" s="40" t="s">
        <v>642</v>
      </c>
      <c r="B18" s="208">
        <v>-9</v>
      </c>
      <c r="C18" s="208">
        <v>-9</v>
      </c>
      <c r="D18" s="209">
        <f t="shared" si="0"/>
        <v>1</v>
      </c>
      <c r="E18" s="209"/>
      <c r="F18" s="210"/>
      <c r="G18" s="213"/>
    </row>
    <row r="19" s="192" customFormat="1" ht="18.95" customHeight="1" spans="1:7">
      <c r="A19" s="40" t="s">
        <v>643</v>
      </c>
      <c r="B19" s="208">
        <v>6</v>
      </c>
      <c r="C19" s="208">
        <v>6</v>
      </c>
      <c r="D19" s="209">
        <f t="shared" si="0"/>
        <v>1</v>
      </c>
      <c r="E19" s="209">
        <f t="shared" si="1"/>
        <v>-0.793103448275862</v>
      </c>
      <c r="F19" s="210"/>
      <c r="G19" s="213">
        <v>29</v>
      </c>
    </row>
    <row r="20" s="192" customFormat="1" ht="18.95" customHeight="1" spans="1:6">
      <c r="A20" s="40" t="s">
        <v>644</v>
      </c>
      <c r="B20" s="208">
        <v>1565</v>
      </c>
      <c r="C20" s="208">
        <v>1565</v>
      </c>
      <c r="D20" s="209">
        <f t="shared" si="0"/>
        <v>1</v>
      </c>
      <c r="E20" s="209"/>
      <c r="F20" s="210"/>
    </row>
    <row r="21" s="192" customFormat="1" ht="18.95" customHeight="1" spans="1:7">
      <c r="A21" s="40" t="s">
        <v>645</v>
      </c>
      <c r="B21" s="208"/>
      <c r="C21" s="208"/>
      <c r="D21" s="209"/>
      <c r="E21" s="209"/>
      <c r="F21" s="210"/>
      <c r="G21" s="213"/>
    </row>
    <row r="22" s="192" customFormat="1" ht="18.95" customHeight="1" spans="1:7">
      <c r="A22" s="40" t="s">
        <v>646</v>
      </c>
      <c r="B22" s="208">
        <v>3404</v>
      </c>
      <c r="C22" s="208">
        <v>6</v>
      </c>
      <c r="D22" s="209">
        <f t="shared" si="0"/>
        <v>0.00176263219741481</v>
      </c>
      <c r="E22" s="209">
        <f>(C22-G22)/G22</f>
        <v>-0.866666666666667</v>
      </c>
      <c r="F22" s="210"/>
      <c r="G22" s="213">
        <v>45</v>
      </c>
    </row>
    <row r="23" s="192" customFormat="1" ht="18.95" customHeight="1" spans="1:7">
      <c r="A23" s="40" t="s">
        <v>647</v>
      </c>
      <c r="B23" s="208">
        <v>8341</v>
      </c>
      <c r="C23" s="208">
        <v>-105</v>
      </c>
      <c r="D23" s="209">
        <f t="shared" si="0"/>
        <v>-0.0125884186548375</v>
      </c>
      <c r="E23" s="209"/>
      <c r="F23" s="210"/>
      <c r="G23" s="213"/>
    </row>
    <row r="24" s="192" customFormat="1" ht="18.95" customHeight="1" spans="1:7">
      <c r="A24" s="35" t="s">
        <v>648</v>
      </c>
      <c r="B24" s="208">
        <f>SUM(B25:B27)</f>
        <v>0</v>
      </c>
      <c r="C24" s="208">
        <f>SUM(C25:C27)</f>
        <v>0</v>
      </c>
      <c r="D24" s="209"/>
      <c r="E24" s="209">
        <f>(C24-G24)/G24</f>
        <v>-1</v>
      </c>
      <c r="F24" s="210"/>
      <c r="G24" s="211">
        <f>SUM(G25:G27)</f>
        <v>480</v>
      </c>
    </row>
    <row r="25" s="192" customFormat="1" ht="18.95" customHeight="1" spans="1:7">
      <c r="A25" s="40" t="s">
        <v>649</v>
      </c>
      <c r="B25" s="208"/>
      <c r="C25" s="208"/>
      <c r="D25" s="209"/>
      <c r="E25" s="209"/>
      <c r="F25" s="210"/>
      <c r="G25" s="213"/>
    </row>
    <row r="26" s="192" customFormat="1" ht="18.95" customHeight="1" spans="1:7">
      <c r="A26" s="40" t="s">
        <v>650</v>
      </c>
      <c r="B26" s="208"/>
      <c r="C26" s="208"/>
      <c r="D26" s="209"/>
      <c r="E26" s="209"/>
      <c r="F26" s="210"/>
      <c r="G26" s="213"/>
    </row>
    <row r="27" s="192" customFormat="1" ht="18.95" customHeight="1" spans="1:7">
      <c r="A27" s="40" t="s">
        <v>651</v>
      </c>
      <c r="B27" s="208"/>
      <c r="C27" s="208"/>
      <c r="D27" s="209"/>
      <c r="E27" s="209">
        <f>(C27-G27)/G27</f>
        <v>-1</v>
      </c>
      <c r="F27" s="210"/>
      <c r="G27" s="213">
        <v>480</v>
      </c>
    </row>
    <row r="28" s="192" customFormat="1" ht="18.95" customHeight="1" spans="1:7">
      <c r="A28" s="35" t="s">
        <v>652</v>
      </c>
      <c r="B28" s="208">
        <f>SUM(B29:B31)</f>
        <v>3381</v>
      </c>
      <c r="C28" s="208">
        <f>SUM(C29:C31)</f>
        <v>1913</v>
      </c>
      <c r="D28" s="209">
        <f t="shared" si="0"/>
        <v>0.56580893226856</v>
      </c>
      <c r="E28" s="209">
        <f>(C28-G28)/G28</f>
        <v>0.281312793034159</v>
      </c>
      <c r="F28" s="210"/>
      <c r="G28" s="211">
        <f>SUM(G29:G31)</f>
        <v>1493</v>
      </c>
    </row>
    <row r="29" s="192" customFormat="1" ht="18.95" customHeight="1" spans="1:7">
      <c r="A29" s="40" t="s">
        <v>653</v>
      </c>
      <c r="B29" s="208">
        <v>2352</v>
      </c>
      <c r="C29" s="208">
        <v>2352</v>
      </c>
      <c r="D29" s="209">
        <f t="shared" si="0"/>
        <v>1</v>
      </c>
      <c r="E29" s="209"/>
      <c r="F29" s="210"/>
      <c r="G29" s="214">
        <v>1160</v>
      </c>
    </row>
    <row r="30" s="192" customFormat="1" ht="18.95" customHeight="1" spans="1:7">
      <c r="A30" s="40" t="s">
        <v>654</v>
      </c>
      <c r="B30" s="208">
        <v>-30</v>
      </c>
      <c r="C30" s="208">
        <v>-30</v>
      </c>
      <c r="D30" s="209"/>
      <c r="E30" s="209"/>
      <c r="F30" s="210"/>
      <c r="G30" s="214"/>
    </row>
    <row r="31" s="192" customFormat="1" ht="18.95" customHeight="1" spans="1:7">
      <c r="A31" s="40" t="s">
        <v>655</v>
      </c>
      <c r="B31" s="208">
        <v>1059</v>
      </c>
      <c r="C31" s="208">
        <v>-409</v>
      </c>
      <c r="D31" s="209">
        <f t="shared" si="0"/>
        <v>-0.386213408876298</v>
      </c>
      <c r="E31" s="209">
        <f>(C31-G31)/G31</f>
        <v>-2.22822822822823</v>
      </c>
      <c r="F31" s="210"/>
      <c r="G31" s="214">
        <v>333</v>
      </c>
    </row>
    <row r="32" s="192" customFormat="1" ht="18.95" customHeight="1" spans="1:7">
      <c r="A32" s="35" t="s">
        <v>656</v>
      </c>
      <c r="B32" s="208">
        <v>234</v>
      </c>
      <c r="C32" s="208">
        <v>91</v>
      </c>
      <c r="D32" s="209">
        <f t="shared" si="0"/>
        <v>0.388888888888889</v>
      </c>
      <c r="E32" s="209"/>
      <c r="F32" s="210"/>
      <c r="G32" s="213"/>
    </row>
    <row r="33" s="192" customFormat="1" ht="18.95" customHeight="1" spans="1:7">
      <c r="A33" s="35" t="s">
        <v>657</v>
      </c>
      <c r="B33" s="208">
        <f>B34</f>
        <v>28</v>
      </c>
      <c r="C33" s="208">
        <f>C34</f>
        <v>28</v>
      </c>
      <c r="D33" s="209">
        <f t="shared" si="0"/>
        <v>1</v>
      </c>
      <c r="E33" s="209"/>
      <c r="F33" s="210"/>
      <c r="G33" s="211" t="e">
        <f>G34+#REF!</f>
        <v>#REF!</v>
      </c>
    </row>
    <row r="34" s="192" customFormat="1" ht="18.95" customHeight="1" spans="1:6">
      <c r="A34" s="35" t="s">
        <v>658</v>
      </c>
      <c r="B34" s="208">
        <v>28</v>
      </c>
      <c r="C34" s="208">
        <v>28</v>
      </c>
      <c r="D34" s="209"/>
      <c r="E34" s="209"/>
      <c r="F34" s="210"/>
    </row>
    <row r="35" s="192" customFormat="1" ht="18.95" customHeight="1" spans="1:7">
      <c r="A35" s="35" t="s">
        <v>659</v>
      </c>
      <c r="B35" s="208">
        <f>B36</f>
        <v>579</v>
      </c>
      <c r="C35" s="208">
        <f>C36</f>
        <v>446</v>
      </c>
      <c r="D35" s="209">
        <f t="shared" ref="D35:D56" si="2">C35/B35</f>
        <v>0.770293609671848</v>
      </c>
      <c r="E35" s="209">
        <f t="shared" ref="E35:E48" si="3">(C35-G35)/G35</f>
        <v>0.0931372549019608</v>
      </c>
      <c r="F35" s="210"/>
      <c r="G35" s="211">
        <f>G36</f>
        <v>408</v>
      </c>
    </row>
    <row r="36" s="192" customFormat="1" ht="18.95" customHeight="1" spans="1:7">
      <c r="A36" s="40" t="s">
        <v>660</v>
      </c>
      <c r="B36" s="208">
        <v>579</v>
      </c>
      <c r="C36" s="208">
        <v>446</v>
      </c>
      <c r="D36" s="209">
        <f t="shared" si="2"/>
        <v>0.770293609671848</v>
      </c>
      <c r="E36" s="209">
        <f t="shared" si="3"/>
        <v>0.0931372549019608</v>
      </c>
      <c r="F36" s="210"/>
      <c r="G36" s="213">
        <v>408</v>
      </c>
    </row>
    <row r="37" s="192" customFormat="1" ht="18.95" customHeight="1" spans="1:7">
      <c r="A37" s="35" t="s">
        <v>95</v>
      </c>
      <c r="B37" s="208">
        <f>B38</f>
        <v>-63</v>
      </c>
      <c r="C37" s="208">
        <f>C38</f>
        <v>-63</v>
      </c>
      <c r="D37" s="209">
        <f t="shared" si="2"/>
        <v>1</v>
      </c>
      <c r="E37" s="209">
        <f t="shared" si="3"/>
        <v>-22</v>
      </c>
      <c r="F37" s="210"/>
      <c r="G37" s="211">
        <f>G38</f>
        <v>3</v>
      </c>
    </row>
    <row r="38" s="192" customFormat="1" ht="18.95" customHeight="1" spans="1:7">
      <c r="A38" s="35" t="s">
        <v>661</v>
      </c>
      <c r="B38" s="208">
        <f>B39</f>
        <v>-63</v>
      </c>
      <c r="C38" s="208">
        <f>C39</f>
        <v>-63</v>
      </c>
      <c r="D38" s="209">
        <f t="shared" si="2"/>
        <v>1</v>
      </c>
      <c r="E38" s="209">
        <f t="shared" si="3"/>
        <v>-22</v>
      </c>
      <c r="F38" s="210"/>
      <c r="G38" s="211">
        <f>G39</f>
        <v>3</v>
      </c>
    </row>
    <row r="39" s="192" customFormat="1" ht="18.95" customHeight="1" spans="1:7">
      <c r="A39" s="40" t="s">
        <v>662</v>
      </c>
      <c r="B39" s="208">
        <v>-63</v>
      </c>
      <c r="C39" s="208">
        <v>-63</v>
      </c>
      <c r="D39" s="209">
        <f t="shared" si="2"/>
        <v>1</v>
      </c>
      <c r="E39" s="209">
        <f t="shared" si="3"/>
        <v>-22</v>
      </c>
      <c r="F39" s="210"/>
      <c r="G39" s="213">
        <v>3</v>
      </c>
    </row>
    <row r="40" s="192" customFormat="1" ht="18.95" customHeight="1" spans="1:7">
      <c r="A40" s="35" t="s">
        <v>96</v>
      </c>
      <c r="B40" s="208">
        <f>B41</f>
        <v>24</v>
      </c>
      <c r="C40" s="208">
        <f>C41</f>
        <v>24</v>
      </c>
      <c r="D40" s="209"/>
      <c r="E40" s="209"/>
      <c r="F40" s="210"/>
      <c r="G40" s="211">
        <f>G41</f>
        <v>0</v>
      </c>
    </row>
    <row r="41" s="192" customFormat="1" ht="18.95" customHeight="1" spans="1:7">
      <c r="A41" s="35" t="s">
        <v>663</v>
      </c>
      <c r="B41" s="208">
        <f>B42</f>
        <v>24</v>
      </c>
      <c r="C41" s="208">
        <f>C42</f>
        <v>24</v>
      </c>
      <c r="D41" s="209"/>
      <c r="E41" s="209"/>
      <c r="F41" s="210"/>
      <c r="G41" s="211">
        <f>G42</f>
        <v>0</v>
      </c>
    </row>
    <row r="42" s="192" customFormat="1" ht="18.95" customHeight="1" spans="1:7">
      <c r="A42" s="40" t="s">
        <v>664</v>
      </c>
      <c r="B42" s="208">
        <v>24</v>
      </c>
      <c r="C42" s="208">
        <v>24</v>
      </c>
      <c r="D42" s="209"/>
      <c r="E42" s="209"/>
      <c r="F42" s="210"/>
      <c r="G42" s="213"/>
    </row>
    <row r="43" s="192" customFormat="1" ht="18.95" customHeight="1" spans="1:7">
      <c r="A43" s="35" t="s">
        <v>97</v>
      </c>
      <c r="B43" s="208">
        <f>B44+B52</f>
        <v>1304</v>
      </c>
      <c r="C43" s="208">
        <f>C44+C52</f>
        <v>1164</v>
      </c>
      <c r="D43" s="209">
        <f t="shared" si="2"/>
        <v>0.892638036809816</v>
      </c>
      <c r="E43" s="209">
        <f t="shared" si="3"/>
        <v>1.22137404580153</v>
      </c>
      <c r="F43" s="210"/>
      <c r="G43" s="211">
        <f>G44+G52</f>
        <v>524</v>
      </c>
    </row>
    <row r="44" s="192" customFormat="1" ht="18.95" customHeight="1" spans="1:7">
      <c r="A44" s="35" t="s">
        <v>665</v>
      </c>
      <c r="B44" s="208">
        <f>SUM(B45:B51)</f>
        <v>598</v>
      </c>
      <c r="C44" s="208">
        <f>SUM(C45:C51)</f>
        <v>458</v>
      </c>
      <c r="D44" s="209">
        <f t="shared" si="2"/>
        <v>0.765886287625418</v>
      </c>
      <c r="E44" s="209">
        <f t="shared" si="3"/>
        <v>-0.147113594040968</v>
      </c>
      <c r="F44" s="210"/>
      <c r="G44" s="211">
        <f>SUM(G45:G51)</f>
        <v>537</v>
      </c>
    </row>
    <row r="45" s="192" customFormat="1" ht="18.95" customHeight="1" spans="1:7">
      <c r="A45" s="215" t="s">
        <v>666</v>
      </c>
      <c r="B45" s="208">
        <v>226</v>
      </c>
      <c r="C45" s="208">
        <v>89</v>
      </c>
      <c r="D45" s="209">
        <f t="shared" si="2"/>
        <v>0.393805309734513</v>
      </c>
      <c r="E45" s="209">
        <f t="shared" si="3"/>
        <v>-0.597285067873303</v>
      </c>
      <c r="F45" s="210"/>
      <c r="G45" s="213">
        <v>221</v>
      </c>
    </row>
    <row r="46" s="192" customFormat="1" ht="18.95" customHeight="1" spans="1:7">
      <c r="A46" s="215" t="s">
        <v>667</v>
      </c>
      <c r="B46" s="208">
        <v>253</v>
      </c>
      <c r="C46" s="208">
        <v>253</v>
      </c>
      <c r="D46" s="209">
        <f t="shared" si="2"/>
        <v>1</v>
      </c>
      <c r="E46" s="209">
        <f t="shared" si="3"/>
        <v>0.961240310077519</v>
      </c>
      <c r="F46" s="210"/>
      <c r="G46" s="213">
        <v>129</v>
      </c>
    </row>
    <row r="47" s="192" customFormat="1" ht="18.95" customHeight="1" spans="1:7">
      <c r="A47" s="215" t="s">
        <v>668</v>
      </c>
      <c r="B47" s="208">
        <v>24</v>
      </c>
      <c r="C47" s="208">
        <v>24</v>
      </c>
      <c r="D47" s="209">
        <f t="shared" si="2"/>
        <v>1</v>
      </c>
      <c r="E47" s="209">
        <f t="shared" si="3"/>
        <v>-0.612903225806452</v>
      </c>
      <c r="F47" s="210"/>
      <c r="G47" s="213">
        <v>62</v>
      </c>
    </row>
    <row r="48" s="192" customFormat="1" ht="18.95" customHeight="1" spans="1:7">
      <c r="A48" s="215" t="s">
        <v>669</v>
      </c>
      <c r="B48" s="208">
        <v>43</v>
      </c>
      <c r="C48" s="208">
        <v>40</v>
      </c>
      <c r="D48" s="209">
        <f t="shared" si="2"/>
        <v>0.930232558139535</v>
      </c>
      <c r="E48" s="209">
        <f t="shared" si="3"/>
        <v>39</v>
      </c>
      <c r="F48" s="210"/>
      <c r="G48" s="213">
        <v>1</v>
      </c>
    </row>
    <row r="49" s="192" customFormat="1" ht="18.95" customHeight="1" spans="1:7">
      <c r="A49" s="215" t="s">
        <v>670</v>
      </c>
      <c r="B49" s="208"/>
      <c r="C49" s="208"/>
      <c r="D49" s="209"/>
      <c r="E49" s="209"/>
      <c r="F49" s="210"/>
      <c r="G49" s="213">
        <v>50</v>
      </c>
    </row>
    <row r="50" s="192" customFormat="1" ht="18.95" customHeight="1" spans="1:7">
      <c r="A50" s="215" t="s">
        <v>671</v>
      </c>
      <c r="B50" s="208">
        <v>53</v>
      </c>
      <c r="C50" s="208">
        <v>53</v>
      </c>
      <c r="D50" s="209">
        <f t="shared" si="2"/>
        <v>1</v>
      </c>
      <c r="E50" s="209">
        <f t="shared" ref="E50:E55" si="4">(C50-G50)/G50</f>
        <v>-0.131147540983607</v>
      </c>
      <c r="F50" s="210"/>
      <c r="G50" s="213">
        <v>61</v>
      </c>
    </row>
    <row r="51" s="192" customFormat="1" ht="18.95" customHeight="1" spans="1:7">
      <c r="A51" s="215" t="s">
        <v>672</v>
      </c>
      <c r="B51" s="208">
        <v>-1</v>
      </c>
      <c r="C51" s="208">
        <v>-1</v>
      </c>
      <c r="D51" s="209">
        <f t="shared" si="2"/>
        <v>1</v>
      </c>
      <c r="E51" s="209">
        <f t="shared" si="4"/>
        <v>-1.07692307692308</v>
      </c>
      <c r="F51" s="210"/>
      <c r="G51" s="213">
        <v>13</v>
      </c>
    </row>
    <row r="52" s="192" customFormat="1" ht="18.95" customHeight="1" spans="1:7">
      <c r="A52" s="35" t="s">
        <v>673</v>
      </c>
      <c r="B52" s="208">
        <f>SUM(B53:B53)</f>
        <v>706</v>
      </c>
      <c r="C52" s="208">
        <f>SUM(C53:C53)</f>
        <v>706</v>
      </c>
      <c r="D52" s="209">
        <f t="shared" si="2"/>
        <v>1</v>
      </c>
      <c r="E52" s="209"/>
      <c r="F52" s="210"/>
      <c r="G52" s="211">
        <v>-13</v>
      </c>
    </row>
    <row r="53" s="192" customFormat="1" ht="18.95" customHeight="1" spans="1:7">
      <c r="A53" s="40" t="s">
        <v>674</v>
      </c>
      <c r="B53" s="208">
        <v>706</v>
      </c>
      <c r="C53" s="208">
        <v>706</v>
      </c>
      <c r="D53" s="209">
        <f t="shared" si="2"/>
        <v>1</v>
      </c>
      <c r="E53" s="209"/>
      <c r="F53" s="210"/>
      <c r="G53" s="213"/>
    </row>
    <row r="54" s="192" customFormat="1" ht="18.95" customHeight="1" spans="1:7">
      <c r="A54" s="216" t="s">
        <v>98</v>
      </c>
      <c r="B54" s="208">
        <f>B55</f>
        <v>258</v>
      </c>
      <c r="C54" s="208">
        <f>C55</f>
        <v>258</v>
      </c>
      <c r="D54" s="209">
        <f t="shared" si="2"/>
        <v>1</v>
      </c>
      <c r="E54" s="209">
        <f t="shared" si="4"/>
        <v>0.731543624161074</v>
      </c>
      <c r="F54" s="210"/>
      <c r="G54" s="211">
        <f>G55</f>
        <v>149</v>
      </c>
    </row>
    <row r="55" s="192" customFormat="1" ht="18.95" customHeight="1" spans="1:7">
      <c r="A55" s="216" t="s">
        <v>675</v>
      </c>
      <c r="B55" s="208">
        <v>258</v>
      </c>
      <c r="C55" s="208">
        <v>258</v>
      </c>
      <c r="D55" s="209">
        <f t="shared" si="2"/>
        <v>1</v>
      </c>
      <c r="E55" s="209">
        <f t="shared" si="4"/>
        <v>0.731543624161074</v>
      </c>
      <c r="F55" s="210"/>
      <c r="G55" s="213">
        <v>149</v>
      </c>
    </row>
    <row r="56" s="192" customFormat="1" ht="18.95" customHeight="1" spans="1:7">
      <c r="A56" s="217" t="s">
        <v>99</v>
      </c>
      <c r="B56" s="208">
        <f>B4+B7+B13+B37+B40+B43+B54</f>
        <v>51659</v>
      </c>
      <c r="C56" s="208">
        <f>C4+C7+C13+C37+C40+C43+C54</f>
        <v>37885</v>
      </c>
      <c r="D56" s="209">
        <f t="shared" si="2"/>
        <v>0.733366886699317</v>
      </c>
      <c r="E56" s="209">
        <f t="shared" ref="E56:E61" si="5">(C56-G56)/G56</f>
        <v>1.16894715749699</v>
      </c>
      <c r="F56" s="210"/>
      <c r="G56" s="211">
        <f>G4+G7+G13+G37+G40+G43+G54</f>
        <v>17467</v>
      </c>
    </row>
    <row r="57" s="192" customFormat="1" ht="18.95" customHeight="1" spans="1:7">
      <c r="A57" s="207" t="s">
        <v>86</v>
      </c>
      <c r="B57" s="208">
        <v>743</v>
      </c>
      <c r="C57" s="208">
        <v>743</v>
      </c>
      <c r="D57" s="209"/>
      <c r="E57" s="209">
        <f t="shared" si="5"/>
        <v>0.296684118673647</v>
      </c>
      <c r="F57" s="210"/>
      <c r="G57" s="213">
        <v>573</v>
      </c>
    </row>
    <row r="58" s="192" customFormat="1" ht="18.95" customHeight="1" spans="1:7">
      <c r="A58" s="35" t="s">
        <v>100</v>
      </c>
      <c r="B58" s="208">
        <v>18637</v>
      </c>
      <c r="C58" s="208">
        <v>18637</v>
      </c>
      <c r="D58" s="209"/>
      <c r="E58" s="209">
        <f t="shared" si="5"/>
        <v>2.35378801511607</v>
      </c>
      <c r="F58" s="210"/>
      <c r="G58" s="213">
        <v>5557</v>
      </c>
    </row>
    <row r="59" s="192" customFormat="1" ht="18.95" customHeight="1" spans="1:7">
      <c r="A59" s="218" t="s">
        <v>101</v>
      </c>
      <c r="B59" s="208">
        <f>SUM(B56:B58)</f>
        <v>71039</v>
      </c>
      <c r="C59" s="208">
        <f>SUM(C56:C58)</f>
        <v>57265</v>
      </c>
      <c r="D59" s="209"/>
      <c r="E59" s="209">
        <f t="shared" si="5"/>
        <v>1.42679154129762</v>
      </c>
      <c r="F59" s="210"/>
      <c r="G59" s="211">
        <f>SUM(G56:G58)</f>
        <v>23597</v>
      </c>
    </row>
    <row r="60" s="192" customFormat="1" ht="18.95" customHeight="1" spans="1:7">
      <c r="A60" s="207" t="s">
        <v>90</v>
      </c>
      <c r="B60" s="208"/>
      <c r="C60" s="208">
        <v>13774</v>
      </c>
      <c r="D60" s="209"/>
      <c r="E60" s="209">
        <f t="shared" si="5"/>
        <v>2.95690893421431</v>
      </c>
      <c r="F60" s="210"/>
      <c r="G60" s="213">
        <v>3481</v>
      </c>
    </row>
    <row r="61" s="192" customFormat="1" ht="18.95" customHeight="1" spans="1:7">
      <c r="A61" s="207" t="s">
        <v>91</v>
      </c>
      <c r="B61" s="208"/>
      <c r="C61" s="208">
        <v>13774</v>
      </c>
      <c r="D61" s="209"/>
      <c r="E61" s="209">
        <f t="shared" si="5"/>
        <v>2.95690893421431</v>
      </c>
      <c r="F61" s="210"/>
      <c r="G61" s="213">
        <v>3481</v>
      </c>
    </row>
    <row r="62" s="192" customFormat="1" ht="18.95" customHeight="1" spans="1:6">
      <c r="A62" s="219" t="s">
        <v>676</v>
      </c>
      <c r="B62" s="220"/>
      <c r="C62" s="220"/>
      <c r="D62" s="221"/>
      <c r="E62" s="221"/>
      <c r="F62" s="221"/>
    </row>
    <row r="63" s="192" customFormat="1" spans="1:3">
      <c r="A63" s="193"/>
      <c r="B63" s="222"/>
      <c r="C63" s="222"/>
    </row>
    <row r="64" s="192" customFormat="1" spans="1:3">
      <c r="A64" s="193"/>
      <c r="B64" s="222"/>
      <c r="C64" s="222"/>
    </row>
    <row r="65" s="192" customFormat="1" spans="1:3">
      <c r="A65" s="193"/>
      <c r="B65" s="222"/>
      <c r="C65" s="222"/>
    </row>
    <row r="66" s="192" customFormat="1" spans="1:3">
      <c r="A66" s="193"/>
      <c r="B66" s="222"/>
      <c r="C66" s="222"/>
    </row>
    <row r="67" s="192" customFormat="1" spans="1:3">
      <c r="A67" s="193"/>
      <c r="B67" s="222"/>
      <c r="C67" s="222"/>
    </row>
    <row r="68" s="192" customFormat="1" spans="1:3">
      <c r="A68" s="193"/>
      <c r="B68" s="222"/>
      <c r="C68" s="222"/>
    </row>
    <row r="69" s="192" customFormat="1" spans="1:3">
      <c r="A69" s="193"/>
      <c r="B69" s="222"/>
      <c r="C69" s="222"/>
    </row>
    <row r="70" s="192" customFormat="1" spans="1:3">
      <c r="A70" s="193"/>
      <c r="B70" s="222"/>
      <c r="C70" s="222"/>
    </row>
    <row r="71" s="192" customFormat="1" spans="1:3">
      <c r="A71" s="193"/>
      <c r="B71" s="222"/>
      <c r="C71" s="222"/>
    </row>
    <row r="72" s="192" customFormat="1" spans="1:3">
      <c r="A72" s="193"/>
      <c r="B72" s="222"/>
      <c r="C72" s="222"/>
    </row>
    <row r="73" s="192" customFormat="1" spans="1:3">
      <c r="A73" s="193"/>
      <c r="B73" s="222"/>
      <c r="C73" s="222"/>
    </row>
    <row r="74" s="192" customFormat="1" spans="1:3">
      <c r="A74" s="193"/>
      <c r="B74" s="222"/>
      <c r="C74" s="222"/>
    </row>
    <row r="75" s="192" customFormat="1" spans="1:3">
      <c r="A75" s="193"/>
      <c r="B75" s="222"/>
      <c r="C75" s="222"/>
    </row>
    <row r="76" s="192" customFormat="1" spans="1:3">
      <c r="A76" s="193"/>
      <c r="B76" s="222"/>
      <c r="C76" s="222"/>
    </row>
    <row r="77" s="192" customFormat="1" spans="1:3">
      <c r="A77" s="193"/>
      <c r="B77" s="222"/>
      <c r="C77" s="222"/>
    </row>
    <row r="78" s="192" customFormat="1" spans="1:3">
      <c r="A78" s="193"/>
      <c r="B78" s="222"/>
      <c r="C78" s="222"/>
    </row>
    <row r="79" s="192" customFormat="1" spans="1:3">
      <c r="A79" s="193"/>
      <c r="B79" s="222"/>
      <c r="C79" s="222"/>
    </row>
    <row r="80" s="192" customFormat="1" spans="1:3">
      <c r="A80" s="193"/>
      <c r="B80" s="222"/>
      <c r="C80" s="222"/>
    </row>
    <row r="81" s="192" customFormat="1" spans="1:3">
      <c r="A81" s="193"/>
      <c r="B81" s="222"/>
      <c r="C81" s="222"/>
    </row>
    <row r="82" s="192" customFormat="1" spans="1:3">
      <c r="A82" s="193"/>
      <c r="B82" s="222"/>
      <c r="C82" s="222"/>
    </row>
    <row r="83" s="192" customFormat="1" spans="1:3">
      <c r="A83" s="193"/>
      <c r="B83" s="222"/>
      <c r="C83" s="222"/>
    </row>
    <row r="84" s="192" customFormat="1" spans="1:3">
      <c r="A84" s="193"/>
      <c r="B84" s="222"/>
      <c r="C84" s="222"/>
    </row>
    <row r="85" s="192" customFormat="1" spans="1:3">
      <c r="A85" s="193"/>
      <c r="B85" s="222"/>
      <c r="C85" s="222"/>
    </row>
    <row r="86" s="192" customFormat="1" spans="1:3">
      <c r="A86" s="193"/>
      <c r="B86" s="222"/>
      <c r="C86" s="222"/>
    </row>
    <row r="87" s="192" customFormat="1" spans="1:3">
      <c r="A87" s="193"/>
      <c r="B87" s="222"/>
      <c r="C87" s="222"/>
    </row>
    <row r="88" s="192" customFormat="1" spans="1:3">
      <c r="A88" s="193"/>
      <c r="B88" s="222"/>
      <c r="C88" s="222"/>
    </row>
    <row r="89" s="192" customFormat="1" spans="1:3">
      <c r="A89" s="193"/>
      <c r="B89" s="222"/>
      <c r="C89" s="222"/>
    </row>
    <row r="90" s="192" customFormat="1" spans="1:3">
      <c r="A90" s="193"/>
      <c r="B90" s="222"/>
      <c r="C90" s="222"/>
    </row>
    <row r="91" s="192" customFormat="1" spans="1:3">
      <c r="A91" s="193"/>
      <c r="B91" s="222"/>
      <c r="C91" s="222"/>
    </row>
    <row r="92" s="192" customFormat="1" spans="1:3">
      <c r="A92" s="193"/>
      <c r="B92" s="222"/>
      <c r="C92" s="222"/>
    </row>
    <row r="93" s="192" customFormat="1" spans="1:3">
      <c r="A93" s="193"/>
      <c r="B93" s="222"/>
      <c r="C93" s="222"/>
    </row>
    <row r="94" s="192" customFormat="1" spans="1:3">
      <c r="A94" s="193"/>
      <c r="B94" s="222"/>
      <c r="C94" s="222"/>
    </row>
    <row r="95" s="192" customFormat="1" spans="1:3">
      <c r="A95" s="193"/>
      <c r="B95" s="222"/>
      <c r="C95" s="222"/>
    </row>
    <row r="96" s="192" customFormat="1" spans="1:3">
      <c r="A96" s="193"/>
      <c r="B96" s="222"/>
      <c r="C96" s="222"/>
    </row>
    <row r="97" s="192" customFormat="1" spans="1:3">
      <c r="A97" s="193"/>
      <c r="B97" s="222"/>
      <c r="C97" s="222"/>
    </row>
    <row r="98" s="192" customFormat="1" spans="1:3">
      <c r="A98" s="193"/>
      <c r="B98" s="222"/>
      <c r="C98" s="222"/>
    </row>
    <row r="99" s="192" customFormat="1" spans="1:3">
      <c r="A99" s="193"/>
      <c r="B99" s="222"/>
      <c r="C99" s="222"/>
    </row>
    <row r="100" s="192" customFormat="1" spans="1:3">
      <c r="A100" s="193"/>
      <c r="B100" s="222"/>
      <c r="C100" s="222"/>
    </row>
    <row r="101" s="192" customFormat="1" spans="1:3">
      <c r="A101" s="193"/>
      <c r="B101" s="222"/>
      <c r="C101" s="222"/>
    </row>
    <row r="102" s="192" customFormat="1" spans="1:3">
      <c r="A102" s="193"/>
      <c r="B102" s="222"/>
      <c r="C102" s="222"/>
    </row>
    <row r="103" s="192" customFormat="1" spans="1:3">
      <c r="A103" s="193"/>
      <c r="B103" s="222"/>
      <c r="C103" s="222"/>
    </row>
    <row r="104" s="192" customFormat="1" spans="1:3">
      <c r="A104" s="193"/>
      <c r="B104" s="222"/>
      <c r="C104" s="222"/>
    </row>
    <row r="105" s="192" customFormat="1" spans="1:3">
      <c r="A105" s="193"/>
      <c r="B105" s="222"/>
      <c r="C105" s="222"/>
    </row>
    <row r="106" s="192" customFormat="1" spans="1:3">
      <c r="A106" s="193"/>
      <c r="B106" s="222"/>
      <c r="C106" s="222"/>
    </row>
    <row r="107" s="192" customFormat="1" spans="1:3">
      <c r="A107" s="193"/>
      <c r="B107" s="222"/>
      <c r="C107" s="222"/>
    </row>
    <row r="108" s="192" customFormat="1" spans="1:3">
      <c r="A108" s="193"/>
      <c r="B108" s="222"/>
      <c r="C108" s="222"/>
    </row>
    <row r="109" s="192" customFormat="1" spans="1:3">
      <c r="A109" s="193"/>
      <c r="B109" s="222"/>
      <c r="C109" s="222"/>
    </row>
    <row r="110" s="192" customFormat="1" spans="1:3">
      <c r="A110" s="193"/>
      <c r="B110" s="222"/>
      <c r="C110" s="222"/>
    </row>
    <row r="111" s="192" customFormat="1" spans="1:3">
      <c r="A111" s="193"/>
      <c r="B111" s="222"/>
      <c r="C111" s="222"/>
    </row>
    <row r="112" s="192" customFormat="1" spans="1:3">
      <c r="A112" s="193"/>
      <c r="B112" s="222"/>
      <c r="C112" s="222"/>
    </row>
    <row r="113" s="192" customFormat="1" spans="1:3">
      <c r="A113" s="193"/>
      <c r="B113" s="222"/>
      <c r="C113" s="222"/>
    </row>
    <row r="114" s="192" customFormat="1" spans="1:3">
      <c r="A114" s="193"/>
      <c r="B114" s="222"/>
      <c r="C114" s="222"/>
    </row>
    <row r="115" s="192" customFormat="1" spans="1:3">
      <c r="A115" s="193"/>
      <c r="B115" s="222"/>
      <c r="C115" s="222"/>
    </row>
    <row r="116" s="192" customFormat="1" spans="1:3">
      <c r="A116" s="193"/>
      <c r="B116" s="222"/>
      <c r="C116" s="222"/>
    </row>
    <row r="117" s="192" customFormat="1" spans="1:3">
      <c r="A117" s="193"/>
      <c r="B117" s="222"/>
      <c r="C117" s="222"/>
    </row>
    <row r="118" s="192" customFormat="1" spans="1:3">
      <c r="A118" s="193"/>
      <c r="B118" s="222"/>
      <c r="C118" s="222"/>
    </row>
    <row r="119" s="192" customFormat="1" spans="1:3">
      <c r="A119" s="193"/>
      <c r="B119" s="222"/>
      <c r="C119" s="222"/>
    </row>
    <row r="120" s="192" customFormat="1" spans="1:3">
      <c r="A120" s="193"/>
      <c r="B120" s="222"/>
      <c r="C120" s="222"/>
    </row>
    <row r="121" s="192" customFormat="1" spans="1:3">
      <c r="A121" s="193"/>
      <c r="B121" s="222"/>
      <c r="C121" s="222"/>
    </row>
    <row r="122" s="192" customFormat="1" spans="1:3">
      <c r="A122" s="193"/>
      <c r="B122" s="222"/>
      <c r="C122" s="222"/>
    </row>
    <row r="123" s="192" customFormat="1" spans="1:3">
      <c r="A123" s="193"/>
      <c r="B123" s="222"/>
      <c r="C123" s="222"/>
    </row>
    <row r="124" s="192" customFormat="1" spans="1:3">
      <c r="A124" s="193"/>
      <c r="B124" s="222"/>
      <c r="C124" s="222"/>
    </row>
    <row r="125" s="192" customFormat="1" spans="1:3">
      <c r="A125" s="193"/>
      <c r="B125" s="222"/>
      <c r="C125" s="222"/>
    </row>
    <row r="126" s="192" customFormat="1" spans="1:3">
      <c r="A126" s="193"/>
      <c r="B126" s="222"/>
      <c r="C126" s="222"/>
    </row>
    <row r="127" s="192" customFormat="1" spans="1:3">
      <c r="A127" s="193"/>
      <c r="B127" s="222"/>
      <c r="C127" s="222"/>
    </row>
    <row r="128" s="192" customFormat="1" spans="1:3">
      <c r="A128" s="193"/>
      <c r="B128" s="222"/>
      <c r="C128" s="222"/>
    </row>
    <row r="129" s="192" customFormat="1" spans="1:3">
      <c r="A129" s="193"/>
      <c r="B129" s="222"/>
      <c r="C129" s="222"/>
    </row>
    <row r="130" s="192" customFormat="1" spans="1:3">
      <c r="A130" s="193"/>
      <c r="B130" s="222"/>
      <c r="C130" s="222"/>
    </row>
    <row r="131" s="192" customFormat="1" spans="1:3">
      <c r="A131" s="193"/>
      <c r="B131" s="222"/>
      <c r="C131" s="222"/>
    </row>
    <row r="132" s="192" customFormat="1" spans="1:3">
      <c r="A132" s="193"/>
      <c r="B132" s="222"/>
      <c r="C132" s="222"/>
    </row>
    <row r="133" s="192" customFormat="1" spans="1:3">
      <c r="A133" s="193"/>
      <c r="B133" s="222"/>
      <c r="C133" s="222"/>
    </row>
    <row r="134" s="192" customFormat="1" spans="1:3">
      <c r="A134" s="193"/>
      <c r="B134" s="222"/>
      <c r="C134" s="222"/>
    </row>
    <row r="135" s="192" customFormat="1" spans="1:3">
      <c r="A135" s="193"/>
      <c r="B135" s="222"/>
      <c r="C135" s="222"/>
    </row>
    <row r="136" s="192" customFormat="1" spans="1:3">
      <c r="A136" s="193"/>
      <c r="B136" s="222"/>
      <c r="C136" s="222"/>
    </row>
    <row r="137" s="192" customFormat="1" spans="1:3">
      <c r="A137" s="193"/>
      <c r="B137" s="222"/>
      <c r="C137" s="222"/>
    </row>
    <row r="138" s="192" customFormat="1" spans="1:3">
      <c r="A138" s="193"/>
      <c r="B138" s="222"/>
      <c r="C138" s="222"/>
    </row>
    <row r="139" s="192" customFormat="1" spans="1:3">
      <c r="A139" s="193"/>
      <c r="B139" s="222"/>
      <c r="C139" s="222"/>
    </row>
    <row r="140" s="192" customFormat="1" spans="1:3">
      <c r="A140" s="193"/>
      <c r="B140" s="222"/>
      <c r="C140" s="222"/>
    </row>
    <row r="141" s="192" customFormat="1" spans="1:3">
      <c r="A141" s="193"/>
      <c r="B141" s="222"/>
      <c r="C141" s="222"/>
    </row>
    <row r="142" s="192" customFormat="1" spans="1:3">
      <c r="A142" s="193"/>
      <c r="B142" s="222"/>
      <c r="C142" s="222"/>
    </row>
    <row r="143" s="192" customFormat="1" spans="1:3">
      <c r="A143" s="193"/>
      <c r="B143" s="222"/>
      <c r="C143" s="222"/>
    </row>
    <row r="144" s="192" customFormat="1" spans="1:3">
      <c r="A144" s="193"/>
      <c r="B144" s="222"/>
      <c r="C144" s="222"/>
    </row>
    <row r="145" s="192" customFormat="1" spans="1:3">
      <c r="A145" s="193"/>
      <c r="B145" s="222"/>
      <c r="C145" s="222"/>
    </row>
    <row r="146" s="192" customFormat="1" spans="1:3">
      <c r="A146" s="193"/>
      <c r="B146" s="222"/>
      <c r="C146" s="222"/>
    </row>
    <row r="147" s="192" customFormat="1" spans="1:3">
      <c r="A147" s="193"/>
      <c r="B147" s="222"/>
      <c r="C147" s="222"/>
    </row>
    <row r="148" s="192" customFormat="1" spans="1:3">
      <c r="A148" s="193"/>
      <c r="B148" s="222"/>
      <c r="C148" s="222"/>
    </row>
    <row r="149" s="192" customFormat="1" spans="1:3">
      <c r="A149" s="193"/>
      <c r="B149" s="222"/>
      <c r="C149" s="222"/>
    </row>
    <row r="150" s="192" customFormat="1" spans="1:3">
      <c r="A150" s="193"/>
      <c r="B150" s="222"/>
      <c r="C150" s="222"/>
    </row>
    <row r="151" s="192" customFormat="1" spans="1:3">
      <c r="A151" s="193"/>
      <c r="B151" s="222"/>
      <c r="C151" s="222"/>
    </row>
    <row r="152" s="192" customFormat="1" spans="1:3">
      <c r="A152" s="193"/>
      <c r="B152" s="222"/>
      <c r="C152" s="222"/>
    </row>
    <row r="153" s="192" customFormat="1" spans="1:3">
      <c r="A153" s="193"/>
      <c r="B153" s="222"/>
      <c r="C153" s="222"/>
    </row>
    <row r="154" s="192" customFormat="1" spans="1:3">
      <c r="A154" s="193"/>
      <c r="B154" s="222"/>
      <c r="C154" s="222"/>
    </row>
    <row r="155" s="192" customFormat="1" spans="1:3">
      <c r="A155" s="193"/>
      <c r="B155" s="222"/>
      <c r="C155" s="222"/>
    </row>
    <row r="156" s="192" customFormat="1" spans="1:3">
      <c r="A156" s="193"/>
      <c r="B156" s="222"/>
      <c r="C156" s="222"/>
    </row>
    <row r="157" s="192" customFormat="1" spans="1:3">
      <c r="A157" s="193"/>
      <c r="B157" s="222"/>
      <c r="C157" s="222"/>
    </row>
    <row r="158" s="192" customFormat="1" spans="1:3">
      <c r="A158" s="193"/>
      <c r="B158" s="222"/>
      <c r="C158" s="222"/>
    </row>
    <row r="159" s="192" customFormat="1" spans="1:3">
      <c r="A159" s="193"/>
      <c r="B159" s="222"/>
      <c r="C159" s="222"/>
    </row>
    <row r="160" s="192" customFormat="1" spans="1:3">
      <c r="A160" s="193"/>
      <c r="B160" s="222"/>
      <c r="C160" s="222"/>
    </row>
    <row r="161" s="192" customFormat="1" spans="1:3">
      <c r="A161" s="193"/>
      <c r="B161" s="222"/>
      <c r="C161" s="222"/>
    </row>
    <row r="162" s="192" customFormat="1" spans="1:3">
      <c r="A162" s="193"/>
      <c r="B162" s="222"/>
      <c r="C162" s="222"/>
    </row>
    <row r="163" s="192" customFormat="1" spans="1:3">
      <c r="A163" s="193"/>
      <c r="B163" s="222"/>
      <c r="C163" s="222"/>
    </row>
    <row r="164" s="192" customFormat="1" spans="1:3">
      <c r="A164" s="193"/>
      <c r="B164" s="222"/>
      <c r="C164" s="222"/>
    </row>
    <row r="165" s="192" customFormat="1" spans="1:3">
      <c r="A165" s="193"/>
      <c r="B165" s="222"/>
      <c r="C165" s="222"/>
    </row>
    <row r="166" s="192" customFormat="1" spans="1:3">
      <c r="A166" s="193"/>
      <c r="B166" s="222"/>
      <c r="C166" s="222"/>
    </row>
    <row r="167" s="192" customFormat="1" spans="1:3">
      <c r="A167" s="193"/>
      <c r="B167" s="222"/>
      <c r="C167" s="222"/>
    </row>
    <row r="168" s="192" customFormat="1" spans="1:3">
      <c r="A168" s="193"/>
      <c r="B168" s="222"/>
      <c r="C168" s="222"/>
    </row>
    <row r="169" s="192" customFormat="1" spans="1:3">
      <c r="A169" s="193"/>
      <c r="B169" s="222"/>
      <c r="C169" s="222"/>
    </row>
  </sheetData>
  <mergeCells count="1">
    <mergeCell ref="A1:F1"/>
  </mergeCells>
  <printOptions horizontalCentered="1"/>
  <pageMargins left="0.786805555555556" right="0.786805555555556" top="0.786805555555556" bottom="0.707638888888889" header="0" footer="0"/>
  <pageSetup paperSize="9" firstPageNumber="27" orientation="landscape" useFirstPageNumber="1"/>
  <headerFooter alignWithMargins="0">
    <evenFooter>&amp;C-2-</even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J15"/>
  <sheetViews>
    <sheetView workbookViewId="0">
      <selection activeCell="A1" sqref="$A1:$XFD1048576"/>
    </sheetView>
  </sheetViews>
  <sheetFormatPr defaultColWidth="9" defaultRowHeight="14.25"/>
  <cols>
    <col min="1" max="1" width="28.375" customWidth="1"/>
    <col min="2" max="2" width="13.5" customWidth="1"/>
    <col min="3" max="4" width="9" customWidth="1"/>
    <col min="5" max="5" width="13.125" customWidth="1"/>
    <col min="6" max="6" width="9.5" customWidth="1"/>
    <col min="7" max="7" width="9" customWidth="1"/>
    <col min="8" max="8" width="13.5" customWidth="1"/>
    <col min="9" max="9" width="11.125" customWidth="1"/>
    <col min="10" max="10" width="4.625" customWidth="1"/>
    <col min="11" max="17" width="17.75" customWidth="1"/>
  </cols>
  <sheetData>
    <row r="1" ht="40.5" customHeight="1" spans="1:10">
      <c r="A1" s="4" t="s">
        <v>677</v>
      </c>
      <c r="B1" s="4"/>
      <c r="C1" s="4"/>
      <c r="D1" s="4"/>
      <c r="E1" s="4"/>
      <c r="F1" s="4"/>
      <c r="G1" s="4"/>
      <c r="H1" s="4"/>
      <c r="I1" s="4"/>
      <c r="J1" s="4"/>
    </row>
    <row r="2" ht="19.5" customHeight="1" spans="1:10">
      <c r="A2" s="20" t="s">
        <v>678</v>
      </c>
      <c r="B2" s="20"/>
      <c r="C2" s="20"/>
      <c r="D2" s="20"/>
      <c r="E2" s="21"/>
      <c r="F2" s="21"/>
      <c r="G2" s="26"/>
      <c r="H2" s="6"/>
      <c r="I2" s="26" t="s">
        <v>2</v>
      </c>
      <c r="J2" s="31"/>
    </row>
    <row r="3" s="125" customFormat="1" ht="27" customHeight="1" spans="1:10">
      <c r="A3" s="14" t="s">
        <v>679</v>
      </c>
      <c r="B3" s="14"/>
      <c r="C3" s="14" t="s">
        <v>680</v>
      </c>
      <c r="D3" s="14"/>
      <c r="E3" s="14"/>
      <c r="F3" s="14" t="s">
        <v>681</v>
      </c>
      <c r="G3" s="14"/>
      <c r="H3" s="14"/>
      <c r="I3" s="14" t="s">
        <v>682</v>
      </c>
      <c r="J3" s="14" t="s">
        <v>683</v>
      </c>
    </row>
    <row r="4" s="125" customFormat="1" ht="27" customHeight="1" spans="1:10">
      <c r="A4" s="14"/>
      <c r="B4" s="14"/>
      <c r="C4" s="14" t="s">
        <v>684</v>
      </c>
      <c r="D4" s="14" t="s">
        <v>685</v>
      </c>
      <c r="E4" s="14" t="s">
        <v>686</v>
      </c>
      <c r="F4" s="14" t="s">
        <v>684</v>
      </c>
      <c r="G4" s="14" t="s">
        <v>685</v>
      </c>
      <c r="H4" s="14" t="s">
        <v>686</v>
      </c>
      <c r="I4" s="14"/>
      <c r="J4" s="14"/>
    </row>
    <row r="5" ht="27" customHeight="1" spans="1:10">
      <c r="A5" s="23" t="s">
        <v>687</v>
      </c>
      <c r="B5" s="23" t="s">
        <v>688</v>
      </c>
      <c r="C5" s="24">
        <v>17783</v>
      </c>
      <c r="D5" s="24">
        <v>43362</v>
      </c>
      <c r="E5" s="25">
        <f>D5/C5</f>
        <v>2.43839622111005</v>
      </c>
      <c r="F5" s="24">
        <v>31067</v>
      </c>
      <c r="G5" s="24">
        <v>32399</v>
      </c>
      <c r="H5" s="25">
        <f>G5/F5</f>
        <v>1.04287507644768</v>
      </c>
      <c r="I5" s="24">
        <f>D5-G5</f>
        <v>10963</v>
      </c>
      <c r="J5" s="15"/>
    </row>
    <row r="6" ht="27" customHeight="1" spans="1:10">
      <c r="A6" s="23"/>
      <c r="B6" s="23" t="s">
        <v>689</v>
      </c>
      <c r="C6" s="24"/>
      <c r="D6" s="24"/>
      <c r="E6" s="25"/>
      <c r="F6" s="24"/>
      <c r="G6" s="24"/>
      <c r="H6" s="25"/>
      <c r="I6" s="24"/>
      <c r="J6" s="15"/>
    </row>
    <row r="7" ht="27" customHeight="1" spans="1:10">
      <c r="A7" s="23" t="s">
        <v>690</v>
      </c>
      <c r="B7" s="23"/>
      <c r="C7" s="24">
        <v>95953</v>
      </c>
      <c r="D7" s="24">
        <v>72825</v>
      </c>
      <c r="E7" s="25">
        <f>D7/C7</f>
        <v>0.758965326774567</v>
      </c>
      <c r="F7" s="24">
        <v>73955</v>
      </c>
      <c r="G7" s="24">
        <v>75972</v>
      </c>
      <c r="H7" s="25">
        <f>G7/F7</f>
        <v>1.0272733418971</v>
      </c>
      <c r="I7" s="24">
        <f>D7-G7</f>
        <v>-3147</v>
      </c>
      <c r="J7" s="15"/>
    </row>
    <row r="8" ht="27" customHeight="1" spans="1:10">
      <c r="A8" s="23" t="s">
        <v>691</v>
      </c>
      <c r="B8" s="23"/>
      <c r="C8" s="24">
        <v>9661</v>
      </c>
      <c r="D8" s="24">
        <v>9758</v>
      </c>
      <c r="E8" s="25">
        <f>D8/C8</f>
        <v>1.01004036849187</v>
      </c>
      <c r="F8" s="24">
        <v>6756</v>
      </c>
      <c r="G8" s="24">
        <v>6539</v>
      </c>
      <c r="H8" s="25">
        <f>G8/F8</f>
        <v>0.967880402605092</v>
      </c>
      <c r="I8" s="24">
        <f>D8-G8</f>
        <v>3219</v>
      </c>
      <c r="J8" s="15"/>
    </row>
    <row r="9" ht="27" customHeight="1" spans="1:10">
      <c r="A9" s="23" t="s">
        <v>692</v>
      </c>
      <c r="B9" s="23"/>
      <c r="C9" s="24"/>
      <c r="D9" s="24"/>
      <c r="E9" s="25"/>
      <c r="F9" s="24"/>
      <c r="G9" s="24"/>
      <c r="H9" s="25"/>
      <c r="I9" s="24"/>
      <c r="J9" s="15"/>
    </row>
    <row r="10" ht="27" customHeight="1" spans="1:10">
      <c r="A10" s="23" t="s">
        <v>693</v>
      </c>
      <c r="B10" s="23"/>
      <c r="C10" s="24">
        <v>18542</v>
      </c>
      <c r="D10" s="24"/>
      <c r="E10" s="25"/>
      <c r="F10" s="24">
        <v>17568</v>
      </c>
      <c r="G10" s="24"/>
      <c r="H10" s="25"/>
      <c r="I10" s="24"/>
      <c r="J10" s="15"/>
    </row>
    <row r="11" ht="27" customHeight="1" spans="1:10">
      <c r="A11" s="23" t="s">
        <v>694</v>
      </c>
      <c r="B11" s="23"/>
      <c r="C11" s="24"/>
      <c r="D11" s="24"/>
      <c r="E11" s="25"/>
      <c r="F11" s="24"/>
      <c r="G11" s="24"/>
      <c r="H11" s="25"/>
      <c r="I11" s="24"/>
      <c r="J11" s="15"/>
    </row>
    <row r="12" ht="27" customHeight="1" spans="1:10">
      <c r="A12" s="23" t="s">
        <v>695</v>
      </c>
      <c r="B12" s="23"/>
      <c r="C12" s="24"/>
      <c r="D12" s="24"/>
      <c r="E12" s="25"/>
      <c r="F12" s="24"/>
      <c r="G12" s="24"/>
      <c r="H12" s="25"/>
      <c r="I12" s="24"/>
      <c r="J12" s="15"/>
    </row>
    <row r="13" ht="27" customHeight="1" spans="1:10">
      <c r="A13" s="23" t="s">
        <v>696</v>
      </c>
      <c r="B13" s="23"/>
      <c r="C13" s="24"/>
      <c r="D13" s="24"/>
      <c r="E13" s="25"/>
      <c r="F13" s="24"/>
      <c r="G13" s="24"/>
      <c r="H13" s="25"/>
      <c r="I13" s="24"/>
      <c r="J13" s="15"/>
    </row>
    <row r="14" ht="27" customHeight="1" spans="1:10">
      <c r="A14" s="23" t="s">
        <v>697</v>
      </c>
      <c r="B14" s="23"/>
      <c r="C14" s="24"/>
      <c r="D14" s="24"/>
      <c r="E14" s="25"/>
      <c r="F14" s="24"/>
      <c r="G14" s="24"/>
      <c r="H14" s="25"/>
      <c r="I14" s="24"/>
      <c r="J14" s="15"/>
    </row>
    <row r="15" ht="27" customHeight="1" spans="1:10">
      <c r="A15" s="8" t="s">
        <v>698</v>
      </c>
      <c r="B15" s="8"/>
      <c r="C15" s="24">
        <f>SUM(C5:C14)</f>
        <v>141939</v>
      </c>
      <c r="D15" s="24">
        <f>SUM(D5:D14)</f>
        <v>125945</v>
      </c>
      <c r="E15" s="25">
        <f>D15/C15</f>
        <v>0.887317791445621</v>
      </c>
      <c r="F15" s="24">
        <f>SUM(F5:F14)</f>
        <v>129346</v>
      </c>
      <c r="G15" s="24">
        <f>SUM(G5:G14)</f>
        <v>114910</v>
      </c>
      <c r="H15" s="25">
        <f>G15/F15</f>
        <v>0.888392373942758</v>
      </c>
      <c r="I15" s="24">
        <f>SUM(I5:I14)</f>
        <v>11035</v>
      </c>
      <c r="J15" s="15"/>
    </row>
  </sheetData>
  <mergeCells count="16">
    <mergeCell ref="A1:J1"/>
    <mergeCell ref="C3:E3"/>
    <mergeCell ref="F3:H3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5:A6"/>
    <mergeCell ref="I3:I4"/>
    <mergeCell ref="J3:J4"/>
    <mergeCell ref="A3:B4"/>
  </mergeCells>
  <printOptions horizontalCentered="1"/>
  <pageMargins left="0.786805555555556" right="0.786805555555556" top="0.786805555555556" bottom="0.707638888888889" header="0" footer="0"/>
  <pageSetup paperSize="9" firstPageNumber="30" orientation="landscape" useFirstPageNumber="1"/>
  <headerFooter alignWithMargins="0">
    <evenFooter>&amp;C-2-</even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$A1:$XFD1048576"/>
    </sheetView>
  </sheetViews>
  <sheetFormatPr defaultColWidth="9" defaultRowHeight="14.25" outlineLevelCol="5"/>
  <cols>
    <col min="1" max="1" width="30" customWidth="1"/>
    <col min="2" max="2" width="13.5" customWidth="1"/>
    <col min="3" max="3" width="13" customWidth="1"/>
    <col min="4" max="4" width="14.5" customWidth="1"/>
    <col min="5" max="5" width="21.625"/>
    <col min="6" max="6" width="25.75" customWidth="1"/>
  </cols>
  <sheetData>
    <row r="1" ht="36.75" customHeight="1" spans="1:6">
      <c r="A1" s="4" t="s">
        <v>699</v>
      </c>
      <c r="B1" s="4"/>
      <c r="C1" s="4"/>
      <c r="D1" s="4"/>
      <c r="E1" s="4"/>
      <c r="F1" s="4"/>
    </row>
    <row r="2" ht="25.5" customHeight="1" spans="1:6">
      <c r="A2" s="6" t="s">
        <v>700</v>
      </c>
      <c r="B2" s="6"/>
      <c r="C2" s="6"/>
      <c r="D2" s="6"/>
      <c r="E2" s="6"/>
      <c r="F2" s="189" t="s">
        <v>2</v>
      </c>
    </row>
    <row r="3" s="16" customFormat="1" ht="19.5" customHeight="1" spans="1:6">
      <c r="A3" s="8" t="s">
        <v>701</v>
      </c>
      <c r="B3" s="8" t="s">
        <v>702</v>
      </c>
      <c r="C3" s="8" t="s">
        <v>108</v>
      </c>
      <c r="D3" s="8" t="s">
        <v>703</v>
      </c>
      <c r="E3" s="8" t="s">
        <v>704</v>
      </c>
      <c r="F3" s="8" t="s">
        <v>683</v>
      </c>
    </row>
    <row r="4" ht="19.5" customHeight="1" spans="1:6">
      <c r="A4" s="8" t="s">
        <v>705</v>
      </c>
      <c r="B4" s="15"/>
      <c r="C4" s="15"/>
      <c r="D4" s="15"/>
      <c r="E4" s="15"/>
      <c r="F4" s="15"/>
    </row>
    <row r="5" ht="19.5" customHeight="1" spans="1:6">
      <c r="A5" s="15" t="s">
        <v>706</v>
      </c>
      <c r="B5" s="15"/>
      <c r="C5" s="15"/>
      <c r="D5" s="15"/>
      <c r="E5" s="15"/>
      <c r="F5" s="15"/>
    </row>
    <row r="6" ht="19.5" customHeight="1" spans="1:6">
      <c r="A6" s="15" t="s">
        <v>707</v>
      </c>
      <c r="B6" s="15"/>
      <c r="C6" s="15"/>
      <c r="D6" s="15"/>
      <c r="E6" s="15"/>
      <c r="F6" s="15"/>
    </row>
    <row r="7" ht="19.5" customHeight="1" spans="1:6">
      <c r="A7" s="15" t="s">
        <v>708</v>
      </c>
      <c r="B7" s="15"/>
      <c r="C7" s="15"/>
      <c r="D7" s="15"/>
      <c r="E7" s="15"/>
      <c r="F7" s="15"/>
    </row>
    <row r="8" ht="19.5" customHeight="1" spans="1:6">
      <c r="A8" s="15" t="s">
        <v>709</v>
      </c>
      <c r="B8" s="15"/>
      <c r="C8" s="15"/>
      <c r="D8" s="15"/>
      <c r="E8" s="15"/>
      <c r="F8" s="15"/>
    </row>
    <row r="9" ht="19.5" customHeight="1" spans="1:6">
      <c r="A9" s="15" t="s">
        <v>710</v>
      </c>
      <c r="B9" s="15"/>
      <c r="C9" s="15"/>
      <c r="D9" s="15"/>
      <c r="E9" s="15"/>
      <c r="F9" s="15"/>
    </row>
    <row r="10" ht="19.5" customHeight="1" spans="1:6">
      <c r="A10" s="8" t="s">
        <v>711</v>
      </c>
      <c r="B10" s="15"/>
      <c r="C10" s="15"/>
      <c r="D10" s="15"/>
      <c r="E10" s="15"/>
      <c r="F10" s="15"/>
    </row>
    <row r="11" ht="19.5" customHeight="1" spans="1:6">
      <c r="A11" s="15" t="s">
        <v>712</v>
      </c>
      <c r="B11" s="15"/>
      <c r="C11" s="15"/>
      <c r="D11" s="15"/>
      <c r="E11" s="15"/>
      <c r="F11" s="15"/>
    </row>
    <row r="12" ht="19.5" customHeight="1" spans="1:6">
      <c r="A12" s="15" t="s">
        <v>713</v>
      </c>
      <c r="B12" s="15"/>
      <c r="C12" s="15"/>
      <c r="D12" s="15"/>
      <c r="E12" s="15"/>
      <c r="F12" s="15"/>
    </row>
    <row r="13" ht="19.5" customHeight="1" spans="1:6">
      <c r="A13" s="15" t="s">
        <v>714</v>
      </c>
      <c r="B13" s="15"/>
      <c r="C13" s="15"/>
      <c r="D13" s="15"/>
      <c r="E13" s="15"/>
      <c r="F13" s="15"/>
    </row>
    <row r="14" ht="19.5" customHeight="1" spans="1:6">
      <c r="A14" s="15" t="s">
        <v>715</v>
      </c>
      <c r="B14" s="15"/>
      <c r="C14" s="15"/>
      <c r="D14" s="15"/>
      <c r="E14" s="15"/>
      <c r="F14" s="15"/>
    </row>
    <row r="15" ht="19.5" customHeight="1" spans="1:6">
      <c r="A15" s="15" t="s">
        <v>716</v>
      </c>
      <c r="B15" s="15"/>
      <c r="C15" s="15"/>
      <c r="D15" s="15"/>
      <c r="E15" s="15"/>
      <c r="F15" s="15"/>
    </row>
    <row r="16" ht="19.5" customHeight="1" spans="1:6">
      <c r="A16" s="15" t="s">
        <v>717</v>
      </c>
      <c r="B16" s="15"/>
      <c r="C16" s="15"/>
      <c r="D16" s="15"/>
      <c r="E16" s="15"/>
      <c r="F16" s="15"/>
    </row>
    <row r="17" ht="19.5" customHeight="1" spans="1:6">
      <c r="A17" s="15" t="s">
        <v>718</v>
      </c>
      <c r="B17" s="15"/>
      <c r="C17" s="15"/>
      <c r="D17" s="15"/>
      <c r="E17" s="15"/>
      <c r="F17" s="15"/>
    </row>
    <row r="18" ht="19.5" customHeight="1" spans="1:6">
      <c r="A18" s="15" t="s">
        <v>719</v>
      </c>
      <c r="B18" s="15"/>
      <c r="C18" s="15"/>
      <c r="D18" s="15"/>
      <c r="E18" s="15"/>
      <c r="F18" s="15"/>
    </row>
    <row r="19" ht="19.5" customHeight="1" spans="1:6">
      <c r="A19" s="15" t="s">
        <v>720</v>
      </c>
      <c r="B19" s="15"/>
      <c r="C19" s="15"/>
      <c r="D19" s="15"/>
      <c r="E19" s="15"/>
      <c r="F19" s="15"/>
    </row>
    <row r="20" ht="19.5" customHeight="1" spans="1:6">
      <c r="A20" s="15" t="s">
        <v>721</v>
      </c>
      <c r="B20" s="15"/>
      <c r="C20" s="15"/>
      <c r="D20" s="15"/>
      <c r="E20" s="15"/>
      <c r="F20" s="15"/>
    </row>
    <row r="21" ht="19.5" customHeight="1" spans="1:6">
      <c r="A21" s="15" t="s">
        <v>722</v>
      </c>
      <c r="B21" s="15"/>
      <c r="C21" s="15"/>
      <c r="D21" s="15"/>
      <c r="E21" s="15"/>
      <c r="F21" s="15"/>
    </row>
    <row r="22" ht="22.5" customHeight="1"/>
    <row r="23" ht="22.5" customHeight="1"/>
    <row r="24" ht="22.5" customHeight="1"/>
  </sheetData>
  <mergeCells count="1">
    <mergeCell ref="A1:F1"/>
  </mergeCells>
  <printOptions horizontalCentered="1"/>
  <pageMargins left="0.786805555555556" right="0.786805555555556" top="0.786805555555556" bottom="0.707638888888889" header="0" footer="0"/>
  <pageSetup paperSize="9" firstPageNumber="31" orientation="landscape" useFirstPageNumber="1"/>
  <headerFooter alignWithMargins="0">
    <evenFooter>&amp;C-2-</even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Q66"/>
  <sheetViews>
    <sheetView workbookViewId="0">
      <selection activeCell="A1" sqref="$A1:$XFD1048576"/>
    </sheetView>
  </sheetViews>
  <sheetFormatPr defaultColWidth="6.875" defaultRowHeight="14.25"/>
  <cols>
    <col min="1" max="1" width="44.375" style="166" customWidth="1"/>
    <col min="2" max="2" width="32.125" style="167" customWidth="1"/>
    <col min="3" max="4" width="6.75" style="168" customWidth="1"/>
    <col min="5" max="5" width="30" style="168" customWidth="1"/>
    <col min="6" max="6" width="19.125" style="168" customWidth="1"/>
    <col min="7" max="209" width="6.75" style="168" customWidth="1"/>
    <col min="210" max="210" width="6.75" style="169" customWidth="1"/>
    <col min="211" max="225" width="6.875" style="170" customWidth="1"/>
    <col min="226" max="16384" width="6.875" style="171"/>
  </cols>
  <sheetData>
    <row r="1" s="164" customFormat="1" ht="41.25" customHeight="1" spans="1:4">
      <c r="A1" s="172" t="s">
        <v>723</v>
      </c>
      <c r="B1" s="173"/>
      <c r="C1" s="174"/>
      <c r="D1" s="174"/>
    </row>
    <row r="2" ht="17.25" customHeight="1" spans="1:2">
      <c r="A2" s="175" t="s">
        <v>724</v>
      </c>
      <c r="B2" s="145" t="s">
        <v>2</v>
      </c>
    </row>
    <row r="3" ht="19.5" customHeight="1" spans="1:225">
      <c r="A3" s="176" t="s">
        <v>725</v>
      </c>
      <c r="B3" s="177" t="s">
        <v>726</v>
      </c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78"/>
      <c r="T3" s="178"/>
      <c r="U3" s="178"/>
      <c r="V3" s="178"/>
      <c r="W3" s="178"/>
      <c r="X3" s="178"/>
      <c r="Y3" s="178"/>
      <c r="Z3" s="178"/>
      <c r="AA3" s="178"/>
      <c r="AB3" s="178"/>
      <c r="AC3" s="178"/>
      <c r="AD3" s="178"/>
      <c r="AE3" s="178"/>
      <c r="AF3" s="178"/>
      <c r="AG3" s="178"/>
      <c r="AH3" s="178"/>
      <c r="AI3" s="178"/>
      <c r="AJ3" s="178"/>
      <c r="AK3" s="178"/>
      <c r="AL3" s="178"/>
      <c r="AM3" s="178"/>
      <c r="AN3" s="178"/>
      <c r="AO3" s="178"/>
      <c r="AP3" s="178"/>
      <c r="AQ3" s="178"/>
      <c r="AR3" s="178"/>
      <c r="AS3" s="178"/>
      <c r="AT3" s="178"/>
      <c r="AU3" s="178"/>
      <c r="AV3" s="178"/>
      <c r="AW3" s="178"/>
      <c r="AX3" s="178"/>
      <c r="AY3" s="178"/>
      <c r="AZ3" s="178"/>
      <c r="BA3" s="178"/>
      <c r="BB3" s="178"/>
      <c r="BC3" s="178"/>
      <c r="BD3" s="178"/>
      <c r="BE3" s="178"/>
      <c r="BF3" s="178"/>
      <c r="BG3" s="178"/>
      <c r="BH3" s="178"/>
      <c r="BI3" s="178"/>
      <c r="BJ3" s="178"/>
      <c r="BK3" s="178"/>
      <c r="BL3" s="178"/>
      <c r="BM3" s="178"/>
      <c r="BN3" s="178"/>
      <c r="BO3" s="178"/>
      <c r="BP3" s="178"/>
      <c r="BQ3" s="178"/>
      <c r="BR3" s="178"/>
      <c r="BS3" s="178"/>
      <c r="BT3" s="178"/>
      <c r="BU3" s="178"/>
      <c r="BV3" s="178"/>
      <c r="BW3" s="178"/>
      <c r="BX3" s="178"/>
      <c r="BY3" s="178"/>
      <c r="BZ3" s="178"/>
      <c r="CA3" s="178"/>
      <c r="CB3" s="178"/>
      <c r="CC3" s="178"/>
      <c r="CD3" s="178"/>
      <c r="CE3" s="178"/>
      <c r="CF3" s="178"/>
      <c r="CG3" s="178"/>
      <c r="CH3" s="178"/>
      <c r="CI3" s="178"/>
      <c r="CJ3" s="178"/>
      <c r="CK3" s="178"/>
      <c r="CL3" s="178"/>
      <c r="CM3" s="178"/>
      <c r="CN3" s="178"/>
      <c r="CO3" s="178"/>
      <c r="CP3" s="178"/>
      <c r="CQ3" s="178"/>
      <c r="CR3" s="178"/>
      <c r="CS3" s="178"/>
      <c r="CT3" s="178"/>
      <c r="CU3" s="178"/>
      <c r="CV3" s="178"/>
      <c r="CW3" s="178"/>
      <c r="CX3" s="178"/>
      <c r="CY3" s="178"/>
      <c r="CZ3" s="178"/>
      <c r="DA3" s="178"/>
      <c r="DB3" s="178"/>
      <c r="DC3" s="178"/>
      <c r="DD3" s="178"/>
      <c r="DE3" s="178"/>
      <c r="DF3" s="178"/>
      <c r="DG3" s="178"/>
      <c r="DH3" s="178"/>
      <c r="DI3" s="178"/>
      <c r="DJ3" s="178"/>
      <c r="DK3" s="178"/>
      <c r="DL3" s="178"/>
      <c r="DM3" s="178"/>
      <c r="DN3" s="178"/>
      <c r="DO3" s="178"/>
      <c r="DP3" s="178"/>
      <c r="DQ3" s="178"/>
      <c r="DR3" s="178"/>
      <c r="DS3" s="178"/>
      <c r="DT3" s="178"/>
      <c r="DU3" s="178"/>
      <c r="DV3" s="178"/>
      <c r="DW3" s="178"/>
      <c r="DX3" s="178"/>
      <c r="DY3" s="178"/>
      <c r="DZ3" s="178"/>
      <c r="EA3" s="178"/>
      <c r="EB3" s="178"/>
      <c r="EC3" s="178"/>
      <c r="ED3" s="178"/>
      <c r="EE3" s="178"/>
      <c r="EF3" s="178"/>
      <c r="EG3" s="178"/>
      <c r="EH3" s="178"/>
      <c r="EI3" s="178"/>
      <c r="EJ3" s="178"/>
      <c r="EK3" s="178"/>
      <c r="EL3" s="178"/>
      <c r="EM3" s="178"/>
      <c r="EN3" s="178"/>
      <c r="EO3" s="178"/>
      <c r="EP3" s="178"/>
      <c r="EQ3" s="178"/>
      <c r="ER3" s="178"/>
      <c r="ES3" s="178"/>
      <c r="ET3" s="178"/>
      <c r="EU3" s="178"/>
      <c r="EV3" s="178"/>
      <c r="EW3" s="178"/>
      <c r="EX3" s="178"/>
      <c r="EY3" s="178"/>
      <c r="EZ3" s="178"/>
      <c r="FA3" s="178"/>
      <c r="FB3" s="178"/>
      <c r="FC3" s="178"/>
      <c r="FD3" s="178"/>
      <c r="FE3" s="178"/>
      <c r="FF3" s="178"/>
      <c r="FG3" s="178"/>
      <c r="FH3" s="178"/>
      <c r="FI3" s="178"/>
      <c r="FJ3" s="178"/>
      <c r="FK3" s="178"/>
      <c r="FL3" s="178"/>
      <c r="FM3" s="178"/>
      <c r="FN3" s="178"/>
      <c r="FO3" s="178"/>
      <c r="FP3" s="178"/>
      <c r="FQ3" s="178"/>
      <c r="FR3" s="178"/>
      <c r="FS3" s="178"/>
      <c r="FT3" s="178"/>
      <c r="FU3" s="178"/>
      <c r="FV3" s="178"/>
      <c r="FW3" s="178"/>
      <c r="FX3" s="178"/>
      <c r="FY3" s="178"/>
      <c r="FZ3" s="178"/>
      <c r="GA3" s="178"/>
      <c r="GB3" s="178"/>
      <c r="GC3" s="178"/>
      <c r="GD3" s="178"/>
      <c r="GE3" s="178"/>
      <c r="GF3" s="178"/>
      <c r="GG3" s="178"/>
      <c r="GH3" s="178"/>
      <c r="GI3" s="178"/>
      <c r="GJ3" s="178"/>
      <c r="GK3" s="178"/>
      <c r="GL3" s="178"/>
      <c r="GM3" s="178"/>
      <c r="GN3" s="178"/>
      <c r="GO3" s="178"/>
      <c r="GP3" s="178"/>
      <c r="GQ3" s="178"/>
      <c r="GR3" s="178"/>
      <c r="GS3" s="178"/>
      <c r="GT3" s="178"/>
      <c r="GU3" s="178"/>
      <c r="GV3" s="178"/>
      <c r="GW3" s="178"/>
      <c r="GX3" s="178"/>
      <c r="GY3" s="178"/>
      <c r="GZ3" s="178"/>
      <c r="HA3" s="178"/>
      <c r="HB3" s="184"/>
      <c r="HC3" s="185"/>
      <c r="HD3" s="185"/>
      <c r="HE3" s="185"/>
      <c r="HF3" s="185"/>
      <c r="HG3" s="185"/>
      <c r="HH3" s="185"/>
      <c r="HI3" s="185"/>
      <c r="HJ3" s="185"/>
      <c r="HK3" s="185"/>
      <c r="HL3" s="185"/>
      <c r="HM3" s="185"/>
      <c r="HN3" s="185"/>
      <c r="HO3" s="185"/>
      <c r="HP3" s="185"/>
      <c r="HQ3" s="185"/>
    </row>
    <row r="4" s="165" customFormat="1" ht="19.5" customHeight="1" spans="1:225">
      <c r="A4" s="179" t="s">
        <v>727</v>
      </c>
      <c r="B4" s="180">
        <f>SUM(B5+B15+B42+B56+B60)</f>
        <v>161615</v>
      </c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181"/>
      <c r="AH4" s="181"/>
      <c r="AI4" s="181"/>
      <c r="AJ4" s="181"/>
      <c r="AK4" s="181"/>
      <c r="AL4" s="181"/>
      <c r="AM4" s="181"/>
      <c r="AN4" s="181"/>
      <c r="AO4" s="181"/>
      <c r="AP4" s="181"/>
      <c r="AQ4" s="181"/>
      <c r="AR4" s="181"/>
      <c r="AS4" s="181"/>
      <c r="AT4" s="181"/>
      <c r="AU4" s="181"/>
      <c r="AV4" s="181"/>
      <c r="AW4" s="181"/>
      <c r="AX4" s="181"/>
      <c r="AY4" s="181"/>
      <c r="AZ4" s="181"/>
      <c r="BA4" s="181"/>
      <c r="BB4" s="181"/>
      <c r="BC4" s="181"/>
      <c r="BD4" s="181"/>
      <c r="BE4" s="181"/>
      <c r="BF4" s="181"/>
      <c r="BG4" s="181"/>
      <c r="BH4" s="181"/>
      <c r="BI4" s="181"/>
      <c r="BJ4" s="181"/>
      <c r="BK4" s="181"/>
      <c r="BL4" s="181"/>
      <c r="BM4" s="181"/>
      <c r="BN4" s="181"/>
      <c r="BO4" s="181"/>
      <c r="BP4" s="181"/>
      <c r="BQ4" s="181"/>
      <c r="BR4" s="181"/>
      <c r="BS4" s="181"/>
      <c r="BT4" s="181"/>
      <c r="BU4" s="181"/>
      <c r="BV4" s="181"/>
      <c r="BW4" s="181"/>
      <c r="BX4" s="181"/>
      <c r="BY4" s="181"/>
      <c r="BZ4" s="181"/>
      <c r="CA4" s="181"/>
      <c r="CB4" s="181"/>
      <c r="CC4" s="181"/>
      <c r="CD4" s="181"/>
      <c r="CE4" s="181"/>
      <c r="CF4" s="181"/>
      <c r="CG4" s="181"/>
      <c r="CH4" s="181"/>
      <c r="CI4" s="181"/>
      <c r="CJ4" s="181"/>
      <c r="CK4" s="181"/>
      <c r="CL4" s="181"/>
      <c r="CM4" s="181"/>
      <c r="CN4" s="181"/>
      <c r="CO4" s="181"/>
      <c r="CP4" s="181"/>
      <c r="CQ4" s="181"/>
      <c r="CR4" s="181"/>
      <c r="CS4" s="181"/>
      <c r="CT4" s="181"/>
      <c r="CU4" s="181"/>
      <c r="CV4" s="181"/>
      <c r="CW4" s="181"/>
      <c r="CX4" s="181"/>
      <c r="CY4" s="181"/>
      <c r="CZ4" s="181"/>
      <c r="DA4" s="181"/>
      <c r="DB4" s="181"/>
      <c r="DC4" s="181"/>
      <c r="DD4" s="181"/>
      <c r="DE4" s="181"/>
      <c r="DF4" s="181"/>
      <c r="DG4" s="181"/>
      <c r="DH4" s="181"/>
      <c r="DI4" s="181"/>
      <c r="DJ4" s="181"/>
      <c r="DK4" s="181"/>
      <c r="DL4" s="181"/>
      <c r="DM4" s="181"/>
      <c r="DN4" s="181"/>
      <c r="DO4" s="181"/>
      <c r="DP4" s="181"/>
      <c r="DQ4" s="181"/>
      <c r="DR4" s="181"/>
      <c r="DS4" s="181"/>
      <c r="DT4" s="181"/>
      <c r="DU4" s="181"/>
      <c r="DV4" s="181"/>
      <c r="DW4" s="181"/>
      <c r="DX4" s="181"/>
      <c r="DY4" s="181"/>
      <c r="DZ4" s="181"/>
      <c r="EA4" s="181"/>
      <c r="EB4" s="181"/>
      <c r="EC4" s="181"/>
      <c r="ED4" s="181"/>
      <c r="EE4" s="181"/>
      <c r="EF4" s="181"/>
      <c r="EG4" s="181"/>
      <c r="EH4" s="181"/>
      <c r="EI4" s="181"/>
      <c r="EJ4" s="181"/>
      <c r="EK4" s="181"/>
      <c r="EL4" s="181"/>
      <c r="EM4" s="181"/>
      <c r="EN4" s="181"/>
      <c r="EO4" s="181"/>
      <c r="EP4" s="181"/>
      <c r="EQ4" s="181"/>
      <c r="ER4" s="181"/>
      <c r="ES4" s="181"/>
      <c r="ET4" s="181"/>
      <c r="EU4" s="181"/>
      <c r="EV4" s="181"/>
      <c r="EW4" s="181"/>
      <c r="EX4" s="181"/>
      <c r="EY4" s="181"/>
      <c r="EZ4" s="181"/>
      <c r="FA4" s="181"/>
      <c r="FB4" s="181"/>
      <c r="FC4" s="181"/>
      <c r="FD4" s="181"/>
      <c r="FE4" s="181"/>
      <c r="FF4" s="181"/>
      <c r="FG4" s="181"/>
      <c r="FH4" s="181"/>
      <c r="FI4" s="181"/>
      <c r="FJ4" s="181"/>
      <c r="FK4" s="181"/>
      <c r="FL4" s="181"/>
      <c r="FM4" s="181"/>
      <c r="FN4" s="181"/>
      <c r="FO4" s="181"/>
      <c r="FP4" s="181"/>
      <c r="FQ4" s="181"/>
      <c r="FR4" s="181"/>
      <c r="FS4" s="181"/>
      <c r="FT4" s="181"/>
      <c r="FU4" s="181"/>
      <c r="FV4" s="181"/>
      <c r="FW4" s="181"/>
      <c r="FX4" s="181"/>
      <c r="FY4" s="181"/>
      <c r="FZ4" s="181"/>
      <c r="GA4" s="181"/>
      <c r="GB4" s="181"/>
      <c r="GC4" s="181"/>
      <c r="GD4" s="181"/>
      <c r="GE4" s="181"/>
      <c r="GF4" s="181"/>
      <c r="GG4" s="181"/>
      <c r="GH4" s="181"/>
      <c r="GI4" s="181"/>
      <c r="GJ4" s="181"/>
      <c r="GK4" s="181"/>
      <c r="GL4" s="181"/>
      <c r="GM4" s="181"/>
      <c r="GN4" s="181"/>
      <c r="GO4" s="181"/>
      <c r="GP4" s="181"/>
      <c r="GQ4" s="181"/>
      <c r="GR4" s="181"/>
      <c r="GS4" s="181"/>
      <c r="GT4" s="181"/>
      <c r="GU4" s="181"/>
      <c r="GV4" s="181"/>
      <c r="GW4" s="181"/>
      <c r="GX4" s="181"/>
      <c r="GY4" s="181"/>
      <c r="GZ4" s="181"/>
      <c r="HA4" s="181"/>
      <c r="HB4" s="186"/>
      <c r="HC4" s="187"/>
      <c r="HD4" s="187"/>
      <c r="HE4" s="187"/>
      <c r="HF4" s="187"/>
      <c r="HG4" s="187"/>
      <c r="HH4" s="187"/>
      <c r="HI4" s="187"/>
      <c r="HJ4" s="187"/>
      <c r="HK4" s="187"/>
      <c r="HL4" s="187"/>
      <c r="HM4" s="187"/>
      <c r="HN4" s="187"/>
      <c r="HO4" s="187"/>
      <c r="HP4" s="187"/>
      <c r="HQ4" s="187"/>
    </row>
    <row r="5" s="165" customFormat="1" ht="19.5" customHeight="1" spans="1:225">
      <c r="A5" s="182" t="s">
        <v>728</v>
      </c>
      <c r="B5" s="180">
        <v>123186</v>
      </c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181"/>
      <c r="AI5" s="181"/>
      <c r="AJ5" s="181"/>
      <c r="AK5" s="181"/>
      <c r="AL5" s="181"/>
      <c r="AM5" s="181"/>
      <c r="AN5" s="181"/>
      <c r="AO5" s="181"/>
      <c r="AP5" s="181"/>
      <c r="AQ5" s="181"/>
      <c r="AR5" s="181"/>
      <c r="AS5" s="181"/>
      <c r="AT5" s="181"/>
      <c r="AU5" s="181"/>
      <c r="AV5" s="181"/>
      <c r="AW5" s="181"/>
      <c r="AX5" s="181"/>
      <c r="AY5" s="181"/>
      <c r="AZ5" s="181"/>
      <c r="BA5" s="181"/>
      <c r="BB5" s="181"/>
      <c r="BC5" s="181"/>
      <c r="BD5" s="181"/>
      <c r="BE5" s="181"/>
      <c r="BF5" s="181"/>
      <c r="BG5" s="181"/>
      <c r="BH5" s="181"/>
      <c r="BI5" s="181"/>
      <c r="BJ5" s="181"/>
      <c r="BK5" s="181"/>
      <c r="BL5" s="181"/>
      <c r="BM5" s="181"/>
      <c r="BN5" s="181"/>
      <c r="BO5" s="181"/>
      <c r="BP5" s="181"/>
      <c r="BQ5" s="181"/>
      <c r="BR5" s="181"/>
      <c r="BS5" s="181"/>
      <c r="BT5" s="181"/>
      <c r="BU5" s="181"/>
      <c r="BV5" s="181"/>
      <c r="BW5" s="181"/>
      <c r="BX5" s="181"/>
      <c r="BY5" s="181"/>
      <c r="BZ5" s="181"/>
      <c r="CA5" s="181"/>
      <c r="CB5" s="181"/>
      <c r="CC5" s="181"/>
      <c r="CD5" s="181"/>
      <c r="CE5" s="181"/>
      <c r="CF5" s="181"/>
      <c r="CG5" s="181"/>
      <c r="CH5" s="181"/>
      <c r="CI5" s="181"/>
      <c r="CJ5" s="181"/>
      <c r="CK5" s="181"/>
      <c r="CL5" s="181"/>
      <c r="CM5" s="181"/>
      <c r="CN5" s="181"/>
      <c r="CO5" s="181"/>
      <c r="CP5" s="181"/>
      <c r="CQ5" s="181"/>
      <c r="CR5" s="181"/>
      <c r="CS5" s="181"/>
      <c r="CT5" s="181"/>
      <c r="CU5" s="181"/>
      <c r="CV5" s="181"/>
      <c r="CW5" s="181"/>
      <c r="CX5" s="181"/>
      <c r="CY5" s="181"/>
      <c r="CZ5" s="181"/>
      <c r="DA5" s="181"/>
      <c r="DB5" s="181"/>
      <c r="DC5" s="181"/>
      <c r="DD5" s="181"/>
      <c r="DE5" s="181"/>
      <c r="DF5" s="181"/>
      <c r="DG5" s="181"/>
      <c r="DH5" s="181"/>
      <c r="DI5" s="181"/>
      <c r="DJ5" s="181"/>
      <c r="DK5" s="181"/>
      <c r="DL5" s="181"/>
      <c r="DM5" s="181"/>
      <c r="DN5" s="181"/>
      <c r="DO5" s="181"/>
      <c r="DP5" s="181"/>
      <c r="DQ5" s="181"/>
      <c r="DR5" s="181"/>
      <c r="DS5" s="181"/>
      <c r="DT5" s="181"/>
      <c r="DU5" s="181"/>
      <c r="DV5" s="181"/>
      <c r="DW5" s="181"/>
      <c r="DX5" s="181"/>
      <c r="DY5" s="181"/>
      <c r="DZ5" s="181"/>
      <c r="EA5" s="181"/>
      <c r="EB5" s="181"/>
      <c r="EC5" s="181"/>
      <c r="ED5" s="181"/>
      <c r="EE5" s="181"/>
      <c r="EF5" s="181"/>
      <c r="EG5" s="181"/>
      <c r="EH5" s="181"/>
      <c r="EI5" s="181"/>
      <c r="EJ5" s="181"/>
      <c r="EK5" s="181"/>
      <c r="EL5" s="181"/>
      <c r="EM5" s="181"/>
      <c r="EN5" s="181"/>
      <c r="EO5" s="181"/>
      <c r="EP5" s="181"/>
      <c r="EQ5" s="181"/>
      <c r="ER5" s="181"/>
      <c r="ES5" s="181"/>
      <c r="ET5" s="181"/>
      <c r="EU5" s="181"/>
      <c r="EV5" s="181"/>
      <c r="EW5" s="181"/>
      <c r="EX5" s="181"/>
      <c r="EY5" s="181"/>
      <c r="EZ5" s="181"/>
      <c r="FA5" s="181"/>
      <c r="FB5" s="181"/>
      <c r="FC5" s="181"/>
      <c r="FD5" s="181"/>
      <c r="FE5" s="181"/>
      <c r="FF5" s="181"/>
      <c r="FG5" s="181"/>
      <c r="FH5" s="181"/>
      <c r="FI5" s="181"/>
      <c r="FJ5" s="181"/>
      <c r="FK5" s="181"/>
      <c r="FL5" s="181"/>
      <c r="FM5" s="181"/>
      <c r="FN5" s="181"/>
      <c r="FO5" s="181"/>
      <c r="FP5" s="181"/>
      <c r="FQ5" s="181"/>
      <c r="FR5" s="181"/>
      <c r="FS5" s="181"/>
      <c r="FT5" s="181"/>
      <c r="FU5" s="181"/>
      <c r="FV5" s="181"/>
      <c r="FW5" s="181"/>
      <c r="FX5" s="181"/>
      <c r="FY5" s="181"/>
      <c r="FZ5" s="181"/>
      <c r="GA5" s="181"/>
      <c r="GB5" s="181"/>
      <c r="GC5" s="181"/>
      <c r="GD5" s="181"/>
      <c r="GE5" s="181"/>
      <c r="GF5" s="181"/>
      <c r="GG5" s="181"/>
      <c r="GH5" s="181"/>
      <c r="GI5" s="181"/>
      <c r="GJ5" s="181"/>
      <c r="GK5" s="181"/>
      <c r="GL5" s="181"/>
      <c r="GM5" s="181"/>
      <c r="GN5" s="181"/>
      <c r="GO5" s="181"/>
      <c r="GP5" s="181"/>
      <c r="GQ5" s="181"/>
      <c r="GR5" s="181"/>
      <c r="GS5" s="181"/>
      <c r="GT5" s="181"/>
      <c r="GU5" s="181"/>
      <c r="GV5" s="181"/>
      <c r="GW5" s="181"/>
      <c r="GX5" s="181"/>
      <c r="GY5" s="181"/>
      <c r="GZ5" s="181"/>
      <c r="HA5" s="181"/>
      <c r="HB5" s="186"/>
      <c r="HC5" s="187"/>
      <c r="HD5" s="187"/>
      <c r="HE5" s="187"/>
      <c r="HF5" s="187"/>
      <c r="HG5" s="187"/>
      <c r="HH5" s="187"/>
      <c r="HI5" s="187"/>
      <c r="HJ5" s="187"/>
      <c r="HK5" s="187"/>
      <c r="HL5" s="187"/>
      <c r="HM5" s="187"/>
      <c r="HN5" s="187"/>
      <c r="HO5" s="187"/>
      <c r="HP5" s="187"/>
      <c r="HQ5" s="187"/>
    </row>
    <row r="6" s="165" customFormat="1" ht="19.5" customHeight="1" spans="1:225">
      <c r="A6" s="182" t="s">
        <v>729</v>
      </c>
      <c r="B6" s="180">
        <v>53283</v>
      </c>
      <c r="C6" s="181"/>
      <c r="D6" s="181"/>
      <c r="E6" s="181"/>
      <c r="F6" s="181"/>
      <c r="G6" s="181"/>
      <c r="H6" s="181"/>
      <c r="I6" s="181"/>
      <c r="J6" s="181"/>
      <c r="K6" s="181"/>
      <c r="L6" s="181"/>
      <c r="M6" s="181"/>
      <c r="N6" s="181"/>
      <c r="O6" s="18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181"/>
      <c r="AH6" s="181"/>
      <c r="AI6" s="181"/>
      <c r="AJ6" s="181"/>
      <c r="AK6" s="181"/>
      <c r="AL6" s="181"/>
      <c r="AM6" s="181"/>
      <c r="AN6" s="181"/>
      <c r="AO6" s="181"/>
      <c r="AP6" s="181"/>
      <c r="AQ6" s="181"/>
      <c r="AR6" s="181"/>
      <c r="AS6" s="181"/>
      <c r="AT6" s="181"/>
      <c r="AU6" s="181"/>
      <c r="AV6" s="181"/>
      <c r="AW6" s="181"/>
      <c r="AX6" s="181"/>
      <c r="AY6" s="181"/>
      <c r="AZ6" s="181"/>
      <c r="BA6" s="181"/>
      <c r="BB6" s="181"/>
      <c r="BC6" s="181"/>
      <c r="BD6" s="181"/>
      <c r="BE6" s="181"/>
      <c r="BF6" s="181"/>
      <c r="BG6" s="181"/>
      <c r="BH6" s="181"/>
      <c r="BI6" s="181"/>
      <c r="BJ6" s="181"/>
      <c r="BK6" s="181"/>
      <c r="BL6" s="181"/>
      <c r="BM6" s="181"/>
      <c r="BN6" s="181"/>
      <c r="BO6" s="181"/>
      <c r="BP6" s="181"/>
      <c r="BQ6" s="181"/>
      <c r="BR6" s="181"/>
      <c r="BS6" s="181"/>
      <c r="BT6" s="181"/>
      <c r="BU6" s="181"/>
      <c r="BV6" s="181"/>
      <c r="BW6" s="181"/>
      <c r="BX6" s="181"/>
      <c r="BY6" s="181"/>
      <c r="BZ6" s="181"/>
      <c r="CA6" s="181"/>
      <c r="CB6" s="181"/>
      <c r="CC6" s="181"/>
      <c r="CD6" s="181"/>
      <c r="CE6" s="181"/>
      <c r="CF6" s="181"/>
      <c r="CG6" s="181"/>
      <c r="CH6" s="181"/>
      <c r="CI6" s="181"/>
      <c r="CJ6" s="181"/>
      <c r="CK6" s="181"/>
      <c r="CL6" s="181"/>
      <c r="CM6" s="181"/>
      <c r="CN6" s="181"/>
      <c r="CO6" s="181"/>
      <c r="CP6" s="181"/>
      <c r="CQ6" s="181"/>
      <c r="CR6" s="181"/>
      <c r="CS6" s="181"/>
      <c r="CT6" s="181"/>
      <c r="CU6" s="181"/>
      <c r="CV6" s="181"/>
      <c r="CW6" s="181"/>
      <c r="CX6" s="181"/>
      <c r="CY6" s="181"/>
      <c r="CZ6" s="181"/>
      <c r="DA6" s="181"/>
      <c r="DB6" s="181"/>
      <c r="DC6" s="181"/>
      <c r="DD6" s="181"/>
      <c r="DE6" s="181"/>
      <c r="DF6" s="181"/>
      <c r="DG6" s="181"/>
      <c r="DH6" s="181"/>
      <c r="DI6" s="181"/>
      <c r="DJ6" s="181"/>
      <c r="DK6" s="181"/>
      <c r="DL6" s="181"/>
      <c r="DM6" s="181"/>
      <c r="DN6" s="181"/>
      <c r="DO6" s="181"/>
      <c r="DP6" s="181"/>
      <c r="DQ6" s="181"/>
      <c r="DR6" s="181"/>
      <c r="DS6" s="181"/>
      <c r="DT6" s="181"/>
      <c r="DU6" s="181"/>
      <c r="DV6" s="181"/>
      <c r="DW6" s="181"/>
      <c r="DX6" s="181"/>
      <c r="DY6" s="181"/>
      <c r="DZ6" s="181"/>
      <c r="EA6" s="181"/>
      <c r="EB6" s="181"/>
      <c r="EC6" s="181"/>
      <c r="ED6" s="181"/>
      <c r="EE6" s="181"/>
      <c r="EF6" s="181"/>
      <c r="EG6" s="181"/>
      <c r="EH6" s="181"/>
      <c r="EI6" s="181"/>
      <c r="EJ6" s="181"/>
      <c r="EK6" s="181"/>
      <c r="EL6" s="181"/>
      <c r="EM6" s="181"/>
      <c r="EN6" s="181"/>
      <c r="EO6" s="181"/>
      <c r="EP6" s="181"/>
      <c r="EQ6" s="181"/>
      <c r="ER6" s="181"/>
      <c r="ES6" s="181"/>
      <c r="ET6" s="181"/>
      <c r="EU6" s="181"/>
      <c r="EV6" s="181"/>
      <c r="EW6" s="181"/>
      <c r="EX6" s="181"/>
      <c r="EY6" s="181"/>
      <c r="EZ6" s="181"/>
      <c r="FA6" s="181"/>
      <c r="FB6" s="181"/>
      <c r="FC6" s="181"/>
      <c r="FD6" s="181"/>
      <c r="FE6" s="181"/>
      <c r="FF6" s="181"/>
      <c r="FG6" s="181"/>
      <c r="FH6" s="181"/>
      <c r="FI6" s="181"/>
      <c r="FJ6" s="181"/>
      <c r="FK6" s="181"/>
      <c r="FL6" s="181"/>
      <c r="FM6" s="181"/>
      <c r="FN6" s="181"/>
      <c r="FO6" s="181"/>
      <c r="FP6" s="181"/>
      <c r="FQ6" s="181"/>
      <c r="FR6" s="181"/>
      <c r="FS6" s="181"/>
      <c r="FT6" s="181"/>
      <c r="FU6" s="181"/>
      <c r="FV6" s="181"/>
      <c r="FW6" s="181"/>
      <c r="FX6" s="181"/>
      <c r="FY6" s="181"/>
      <c r="FZ6" s="181"/>
      <c r="GA6" s="181"/>
      <c r="GB6" s="181"/>
      <c r="GC6" s="181"/>
      <c r="GD6" s="181"/>
      <c r="GE6" s="181"/>
      <c r="GF6" s="181"/>
      <c r="GG6" s="181"/>
      <c r="GH6" s="181"/>
      <c r="GI6" s="181"/>
      <c r="GJ6" s="181"/>
      <c r="GK6" s="181"/>
      <c r="GL6" s="181"/>
      <c r="GM6" s="181"/>
      <c r="GN6" s="181"/>
      <c r="GO6" s="181"/>
      <c r="GP6" s="181"/>
      <c r="GQ6" s="181"/>
      <c r="GR6" s="181"/>
      <c r="GS6" s="181"/>
      <c r="GT6" s="181"/>
      <c r="GU6" s="181"/>
      <c r="GV6" s="181"/>
      <c r="GW6" s="181"/>
      <c r="GX6" s="181"/>
      <c r="GY6" s="181"/>
      <c r="GZ6" s="181"/>
      <c r="HA6" s="181"/>
      <c r="HB6" s="186"/>
      <c r="HC6" s="187"/>
      <c r="HD6" s="187"/>
      <c r="HE6" s="187"/>
      <c r="HF6" s="187"/>
      <c r="HG6" s="187"/>
      <c r="HH6" s="187"/>
      <c r="HI6" s="187"/>
      <c r="HJ6" s="187"/>
      <c r="HK6" s="187"/>
      <c r="HL6" s="187"/>
      <c r="HM6" s="187"/>
      <c r="HN6" s="187"/>
      <c r="HO6" s="187"/>
      <c r="HP6" s="187"/>
      <c r="HQ6" s="187"/>
    </row>
    <row r="7" s="165" customFormat="1" ht="19.5" customHeight="1" spans="1:225">
      <c r="A7" s="183" t="s">
        <v>730</v>
      </c>
      <c r="B7" s="180">
        <v>11840</v>
      </c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O7" s="181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181"/>
      <c r="AH7" s="181"/>
      <c r="AI7" s="181"/>
      <c r="AJ7" s="181"/>
      <c r="AK7" s="181"/>
      <c r="AL7" s="181"/>
      <c r="AM7" s="181"/>
      <c r="AN7" s="181"/>
      <c r="AO7" s="181"/>
      <c r="AP7" s="181"/>
      <c r="AQ7" s="181"/>
      <c r="AR7" s="181"/>
      <c r="AS7" s="181"/>
      <c r="AT7" s="181"/>
      <c r="AU7" s="181"/>
      <c r="AV7" s="181"/>
      <c r="AW7" s="181"/>
      <c r="AX7" s="181"/>
      <c r="AY7" s="181"/>
      <c r="AZ7" s="181"/>
      <c r="BA7" s="181"/>
      <c r="BB7" s="181"/>
      <c r="BC7" s="181"/>
      <c r="BD7" s="181"/>
      <c r="BE7" s="181"/>
      <c r="BF7" s="181"/>
      <c r="BG7" s="181"/>
      <c r="BH7" s="181"/>
      <c r="BI7" s="181"/>
      <c r="BJ7" s="181"/>
      <c r="BK7" s="181"/>
      <c r="BL7" s="181"/>
      <c r="BM7" s="181"/>
      <c r="BN7" s="181"/>
      <c r="BO7" s="181"/>
      <c r="BP7" s="181"/>
      <c r="BQ7" s="181"/>
      <c r="BR7" s="181"/>
      <c r="BS7" s="181"/>
      <c r="BT7" s="181"/>
      <c r="BU7" s="181"/>
      <c r="BV7" s="181"/>
      <c r="BW7" s="181"/>
      <c r="BX7" s="181"/>
      <c r="BY7" s="181"/>
      <c r="BZ7" s="181"/>
      <c r="CA7" s="181"/>
      <c r="CB7" s="181"/>
      <c r="CC7" s="181"/>
      <c r="CD7" s="181"/>
      <c r="CE7" s="181"/>
      <c r="CF7" s="181"/>
      <c r="CG7" s="181"/>
      <c r="CH7" s="181"/>
      <c r="CI7" s="181"/>
      <c r="CJ7" s="181"/>
      <c r="CK7" s="181"/>
      <c r="CL7" s="181"/>
      <c r="CM7" s="181"/>
      <c r="CN7" s="181"/>
      <c r="CO7" s="181"/>
      <c r="CP7" s="181"/>
      <c r="CQ7" s="181"/>
      <c r="CR7" s="181"/>
      <c r="CS7" s="181"/>
      <c r="CT7" s="181"/>
      <c r="CU7" s="181"/>
      <c r="CV7" s="181"/>
      <c r="CW7" s="181"/>
      <c r="CX7" s="181"/>
      <c r="CY7" s="181"/>
      <c r="CZ7" s="181"/>
      <c r="DA7" s="181"/>
      <c r="DB7" s="181"/>
      <c r="DC7" s="181"/>
      <c r="DD7" s="181"/>
      <c r="DE7" s="181"/>
      <c r="DF7" s="181"/>
      <c r="DG7" s="181"/>
      <c r="DH7" s="181"/>
      <c r="DI7" s="181"/>
      <c r="DJ7" s="181"/>
      <c r="DK7" s="181"/>
      <c r="DL7" s="181"/>
      <c r="DM7" s="181"/>
      <c r="DN7" s="181"/>
      <c r="DO7" s="181"/>
      <c r="DP7" s="181"/>
      <c r="DQ7" s="181"/>
      <c r="DR7" s="181"/>
      <c r="DS7" s="181"/>
      <c r="DT7" s="181"/>
      <c r="DU7" s="181"/>
      <c r="DV7" s="181"/>
      <c r="DW7" s="181"/>
      <c r="DX7" s="181"/>
      <c r="DY7" s="181"/>
      <c r="DZ7" s="181"/>
      <c r="EA7" s="181"/>
      <c r="EB7" s="181"/>
      <c r="EC7" s="181"/>
      <c r="ED7" s="181"/>
      <c r="EE7" s="181"/>
      <c r="EF7" s="181"/>
      <c r="EG7" s="181"/>
      <c r="EH7" s="181"/>
      <c r="EI7" s="181"/>
      <c r="EJ7" s="181"/>
      <c r="EK7" s="181"/>
      <c r="EL7" s="181"/>
      <c r="EM7" s="181"/>
      <c r="EN7" s="181"/>
      <c r="EO7" s="181"/>
      <c r="EP7" s="181"/>
      <c r="EQ7" s="181"/>
      <c r="ER7" s="181"/>
      <c r="ES7" s="181"/>
      <c r="ET7" s="181"/>
      <c r="EU7" s="181"/>
      <c r="EV7" s="181"/>
      <c r="EW7" s="181"/>
      <c r="EX7" s="181"/>
      <c r="EY7" s="181"/>
      <c r="EZ7" s="181"/>
      <c r="FA7" s="181"/>
      <c r="FB7" s="181"/>
      <c r="FC7" s="181"/>
      <c r="FD7" s="181"/>
      <c r="FE7" s="181"/>
      <c r="FF7" s="181"/>
      <c r="FG7" s="181"/>
      <c r="FH7" s="181"/>
      <c r="FI7" s="181"/>
      <c r="FJ7" s="181"/>
      <c r="FK7" s="181"/>
      <c r="FL7" s="181"/>
      <c r="FM7" s="181"/>
      <c r="FN7" s="181"/>
      <c r="FO7" s="181"/>
      <c r="FP7" s="181"/>
      <c r="FQ7" s="181"/>
      <c r="FR7" s="181"/>
      <c r="FS7" s="181"/>
      <c r="FT7" s="181"/>
      <c r="FU7" s="181"/>
      <c r="FV7" s="181"/>
      <c r="FW7" s="181"/>
      <c r="FX7" s="181"/>
      <c r="FY7" s="181"/>
      <c r="FZ7" s="181"/>
      <c r="GA7" s="181"/>
      <c r="GB7" s="181"/>
      <c r="GC7" s="181"/>
      <c r="GD7" s="181"/>
      <c r="GE7" s="181"/>
      <c r="GF7" s="181"/>
      <c r="GG7" s="181"/>
      <c r="GH7" s="181"/>
      <c r="GI7" s="181"/>
      <c r="GJ7" s="181"/>
      <c r="GK7" s="181"/>
      <c r="GL7" s="181"/>
      <c r="GM7" s="181"/>
      <c r="GN7" s="181"/>
      <c r="GO7" s="181"/>
      <c r="GP7" s="181"/>
      <c r="GQ7" s="181"/>
      <c r="GR7" s="181"/>
      <c r="GS7" s="181"/>
      <c r="GT7" s="181"/>
      <c r="GU7" s="181"/>
      <c r="GV7" s="181"/>
      <c r="GW7" s="181"/>
      <c r="GX7" s="181"/>
      <c r="GY7" s="181"/>
      <c r="GZ7" s="181"/>
      <c r="HA7" s="181"/>
      <c r="HB7" s="186"/>
      <c r="HC7" s="187"/>
      <c r="HD7" s="187"/>
      <c r="HE7" s="187"/>
      <c r="HF7" s="187"/>
      <c r="HG7" s="187"/>
      <c r="HH7" s="187"/>
      <c r="HI7" s="187"/>
      <c r="HJ7" s="187"/>
      <c r="HK7" s="187"/>
      <c r="HL7" s="187"/>
      <c r="HM7" s="187"/>
      <c r="HN7" s="187"/>
      <c r="HO7" s="187"/>
      <c r="HP7" s="187"/>
      <c r="HQ7" s="187"/>
    </row>
    <row r="8" s="165" customFormat="1" ht="19.5" customHeight="1" spans="1:225">
      <c r="A8" s="182" t="s">
        <v>731</v>
      </c>
      <c r="B8" s="180">
        <v>2596</v>
      </c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1"/>
      <c r="AB8" s="181"/>
      <c r="AC8" s="181"/>
      <c r="AD8" s="181"/>
      <c r="AE8" s="181"/>
      <c r="AF8" s="181"/>
      <c r="AG8" s="181"/>
      <c r="AH8" s="181"/>
      <c r="AI8" s="181"/>
      <c r="AJ8" s="181"/>
      <c r="AK8" s="181"/>
      <c r="AL8" s="181"/>
      <c r="AM8" s="181"/>
      <c r="AN8" s="181"/>
      <c r="AO8" s="181"/>
      <c r="AP8" s="181"/>
      <c r="AQ8" s="181"/>
      <c r="AR8" s="181"/>
      <c r="AS8" s="181"/>
      <c r="AT8" s="181"/>
      <c r="AU8" s="181"/>
      <c r="AV8" s="181"/>
      <c r="AW8" s="181"/>
      <c r="AX8" s="181"/>
      <c r="AY8" s="181"/>
      <c r="AZ8" s="181"/>
      <c r="BA8" s="181"/>
      <c r="BB8" s="181"/>
      <c r="BC8" s="181"/>
      <c r="BD8" s="181"/>
      <c r="BE8" s="181"/>
      <c r="BF8" s="181"/>
      <c r="BG8" s="181"/>
      <c r="BH8" s="181"/>
      <c r="BI8" s="181"/>
      <c r="BJ8" s="181"/>
      <c r="BK8" s="181"/>
      <c r="BL8" s="181"/>
      <c r="BM8" s="181"/>
      <c r="BN8" s="181"/>
      <c r="BO8" s="181"/>
      <c r="BP8" s="181"/>
      <c r="BQ8" s="181"/>
      <c r="BR8" s="181"/>
      <c r="BS8" s="181"/>
      <c r="BT8" s="181"/>
      <c r="BU8" s="181"/>
      <c r="BV8" s="181"/>
      <c r="BW8" s="181"/>
      <c r="BX8" s="181"/>
      <c r="BY8" s="181"/>
      <c r="BZ8" s="181"/>
      <c r="CA8" s="181"/>
      <c r="CB8" s="181"/>
      <c r="CC8" s="181"/>
      <c r="CD8" s="181"/>
      <c r="CE8" s="181"/>
      <c r="CF8" s="181"/>
      <c r="CG8" s="181"/>
      <c r="CH8" s="181"/>
      <c r="CI8" s="181"/>
      <c r="CJ8" s="181"/>
      <c r="CK8" s="181"/>
      <c r="CL8" s="181"/>
      <c r="CM8" s="181"/>
      <c r="CN8" s="181"/>
      <c r="CO8" s="181"/>
      <c r="CP8" s="181"/>
      <c r="CQ8" s="181"/>
      <c r="CR8" s="181"/>
      <c r="CS8" s="181"/>
      <c r="CT8" s="181"/>
      <c r="CU8" s="181"/>
      <c r="CV8" s="181"/>
      <c r="CW8" s="181"/>
      <c r="CX8" s="181"/>
      <c r="CY8" s="181"/>
      <c r="CZ8" s="181"/>
      <c r="DA8" s="181"/>
      <c r="DB8" s="181"/>
      <c r="DC8" s="181"/>
      <c r="DD8" s="181"/>
      <c r="DE8" s="181"/>
      <c r="DF8" s="181"/>
      <c r="DG8" s="181"/>
      <c r="DH8" s="181"/>
      <c r="DI8" s="181"/>
      <c r="DJ8" s="181"/>
      <c r="DK8" s="181"/>
      <c r="DL8" s="181"/>
      <c r="DM8" s="181"/>
      <c r="DN8" s="181"/>
      <c r="DO8" s="181"/>
      <c r="DP8" s="181"/>
      <c r="DQ8" s="181"/>
      <c r="DR8" s="181"/>
      <c r="DS8" s="181"/>
      <c r="DT8" s="181"/>
      <c r="DU8" s="181"/>
      <c r="DV8" s="181"/>
      <c r="DW8" s="181"/>
      <c r="DX8" s="181"/>
      <c r="DY8" s="181"/>
      <c r="DZ8" s="181"/>
      <c r="EA8" s="181"/>
      <c r="EB8" s="181"/>
      <c r="EC8" s="181"/>
      <c r="ED8" s="181"/>
      <c r="EE8" s="181"/>
      <c r="EF8" s="181"/>
      <c r="EG8" s="181"/>
      <c r="EH8" s="181"/>
      <c r="EI8" s="181"/>
      <c r="EJ8" s="181"/>
      <c r="EK8" s="181"/>
      <c r="EL8" s="181"/>
      <c r="EM8" s="181"/>
      <c r="EN8" s="181"/>
      <c r="EO8" s="181"/>
      <c r="EP8" s="181"/>
      <c r="EQ8" s="181"/>
      <c r="ER8" s="181"/>
      <c r="ES8" s="181"/>
      <c r="ET8" s="181"/>
      <c r="EU8" s="181"/>
      <c r="EV8" s="181"/>
      <c r="EW8" s="181"/>
      <c r="EX8" s="181"/>
      <c r="EY8" s="181"/>
      <c r="EZ8" s="181"/>
      <c r="FA8" s="181"/>
      <c r="FB8" s="181"/>
      <c r="FC8" s="181"/>
      <c r="FD8" s="181"/>
      <c r="FE8" s="181"/>
      <c r="FF8" s="181"/>
      <c r="FG8" s="181"/>
      <c r="FH8" s="181"/>
      <c r="FI8" s="181"/>
      <c r="FJ8" s="181"/>
      <c r="FK8" s="181"/>
      <c r="FL8" s="181"/>
      <c r="FM8" s="181"/>
      <c r="FN8" s="181"/>
      <c r="FO8" s="181"/>
      <c r="FP8" s="181"/>
      <c r="FQ8" s="181"/>
      <c r="FR8" s="181"/>
      <c r="FS8" s="181"/>
      <c r="FT8" s="181"/>
      <c r="FU8" s="181"/>
      <c r="FV8" s="181"/>
      <c r="FW8" s="181"/>
      <c r="FX8" s="181"/>
      <c r="FY8" s="181"/>
      <c r="FZ8" s="181"/>
      <c r="GA8" s="181"/>
      <c r="GB8" s="181"/>
      <c r="GC8" s="181"/>
      <c r="GD8" s="181"/>
      <c r="GE8" s="181"/>
      <c r="GF8" s="181"/>
      <c r="GG8" s="181"/>
      <c r="GH8" s="181"/>
      <c r="GI8" s="181"/>
      <c r="GJ8" s="181"/>
      <c r="GK8" s="181"/>
      <c r="GL8" s="181"/>
      <c r="GM8" s="181"/>
      <c r="GN8" s="181"/>
      <c r="GO8" s="181"/>
      <c r="GP8" s="181"/>
      <c r="GQ8" s="181"/>
      <c r="GR8" s="181"/>
      <c r="GS8" s="181"/>
      <c r="GT8" s="181"/>
      <c r="GU8" s="181"/>
      <c r="GV8" s="181"/>
      <c r="GW8" s="181"/>
      <c r="GX8" s="181"/>
      <c r="GY8" s="181"/>
      <c r="GZ8" s="181"/>
      <c r="HA8" s="181"/>
      <c r="HB8" s="186"/>
      <c r="HC8" s="187"/>
      <c r="HD8" s="187"/>
      <c r="HE8" s="187"/>
      <c r="HF8" s="187"/>
      <c r="HG8" s="187"/>
      <c r="HH8" s="187"/>
      <c r="HI8" s="187"/>
      <c r="HJ8" s="187"/>
      <c r="HK8" s="187"/>
      <c r="HL8" s="187"/>
      <c r="HM8" s="187"/>
      <c r="HN8" s="187"/>
      <c r="HO8" s="187"/>
      <c r="HP8" s="187"/>
      <c r="HQ8" s="187"/>
    </row>
    <row r="9" s="165" customFormat="1" ht="19.5" customHeight="1" spans="1:225">
      <c r="A9" s="182" t="s">
        <v>732</v>
      </c>
      <c r="B9" s="180">
        <v>5606</v>
      </c>
      <c r="C9" s="181"/>
      <c r="D9" s="181"/>
      <c r="E9" s="181"/>
      <c r="F9" s="181"/>
      <c r="G9" s="181"/>
      <c r="H9" s="181"/>
      <c r="I9" s="181"/>
      <c r="J9" s="181"/>
      <c r="K9" s="181"/>
      <c r="L9" s="181"/>
      <c r="M9" s="181"/>
      <c r="N9" s="181"/>
      <c r="O9" s="181"/>
      <c r="P9" s="181"/>
      <c r="Q9" s="181"/>
      <c r="R9" s="181"/>
      <c r="S9" s="181"/>
      <c r="T9" s="181"/>
      <c r="U9" s="181"/>
      <c r="V9" s="181"/>
      <c r="W9" s="181"/>
      <c r="X9" s="181"/>
      <c r="Y9" s="181"/>
      <c r="Z9" s="181"/>
      <c r="AA9" s="181"/>
      <c r="AB9" s="181"/>
      <c r="AC9" s="181"/>
      <c r="AD9" s="181"/>
      <c r="AE9" s="181"/>
      <c r="AF9" s="181"/>
      <c r="AG9" s="181"/>
      <c r="AH9" s="181"/>
      <c r="AI9" s="181"/>
      <c r="AJ9" s="181"/>
      <c r="AK9" s="181"/>
      <c r="AL9" s="181"/>
      <c r="AM9" s="181"/>
      <c r="AN9" s="181"/>
      <c r="AO9" s="181"/>
      <c r="AP9" s="181"/>
      <c r="AQ9" s="181"/>
      <c r="AR9" s="181"/>
      <c r="AS9" s="181"/>
      <c r="AT9" s="181"/>
      <c r="AU9" s="181"/>
      <c r="AV9" s="181"/>
      <c r="AW9" s="181"/>
      <c r="AX9" s="181"/>
      <c r="AY9" s="181"/>
      <c r="AZ9" s="181"/>
      <c r="BA9" s="181"/>
      <c r="BB9" s="181"/>
      <c r="BC9" s="181"/>
      <c r="BD9" s="181"/>
      <c r="BE9" s="181"/>
      <c r="BF9" s="181"/>
      <c r="BG9" s="181"/>
      <c r="BH9" s="181"/>
      <c r="BI9" s="181"/>
      <c r="BJ9" s="181"/>
      <c r="BK9" s="181"/>
      <c r="BL9" s="181"/>
      <c r="BM9" s="181"/>
      <c r="BN9" s="181"/>
      <c r="BO9" s="181"/>
      <c r="BP9" s="181"/>
      <c r="BQ9" s="181"/>
      <c r="BR9" s="181"/>
      <c r="BS9" s="181"/>
      <c r="BT9" s="181"/>
      <c r="BU9" s="181"/>
      <c r="BV9" s="181"/>
      <c r="BW9" s="181"/>
      <c r="BX9" s="181"/>
      <c r="BY9" s="181"/>
      <c r="BZ9" s="181"/>
      <c r="CA9" s="181"/>
      <c r="CB9" s="181"/>
      <c r="CC9" s="181"/>
      <c r="CD9" s="181"/>
      <c r="CE9" s="181"/>
      <c r="CF9" s="181"/>
      <c r="CG9" s="181"/>
      <c r="CH9" s="181"/>
      <c r="CI9" s="181"/>
      <c r="CJ9" s="181"/>
      <c r="CK9" s="181"/>
      <c r="CL9" s="181"/>
      <c r="CM9" s="181"/>
      <c r="CN9" s="181"/>
      <c r="CO9" s="181"/>
      <c r="CP9" s="181"/>
      <c r="CQ9" s="181"/>
      <c r="CR9" s="181"/>
      <c r="CS9" s="181"/>
      <c r="CT9" s="181"/>
      <c r="CU9" s="181"/>
      <c r="CV9" s="181"/>
      <c r="CW9" s="181"/>
      <c r="CX9" s="181"/>
      <c r="CY9" s="181"/>
      <c r="CZ9" s="181"/>
      <c r="DA9" s="181"/>
      <c r="DB9" s="181"/>
      <c r="DC9" s="181"/>
      <c r="DD9" s="181"/>
      <c r="DE9" s="181"/>
      <c r="DF9" s="181"/>
      <c r="DG9" s="181"/>
      <c r="DH9" s="181"/>
      <c r="DI9" s="181"/>
      <c r="DJ9" s="181"/>
      <c r="DK9" s="181"/>
      <c r="DL9" s="181"/>
      <c r="DM9" s="181"/>
      <c r="DN9" s="181"/>
      <c r="DO9" s="181"/>
      <c r="DP9" s="181"/>
      <c r="DQ9" s="181"/>
      <c r="DR9" s="181"/>
      <c r="DS9" s="181"/>
      <c r="DT9" s="181"/>
      <c r="DU9" s="181"/>
      <c r="DV9" s="181"/>
      <c r="DW9" s="181"/>
      <c r="DX9" s="181"/>
      <c r="DY9" s="181"/>
      <c r="DZ9" s="181"/>
      <c r="EA9" s="181"/>
      <c r="EB9" s="181"/>
      <c r="EC9" s="181"/>
      <c r="ED9" s="181"/>
      <c r="EE9" s="181"/>
      <c r="EF9" s="181"/>
      <c r="EG9" s="181"/>
      <c r="EH9" s="181"/>
      <c r="EI9" s="181"/>
      <c r="EJ9" s="181"/>
      <c r="EK9" s="181"/>
      <c r="EL9" s="181"/>
      <c r="EM9" s="181"/>
      <c r="EN9" s="181"/>
      <c r="EO9" s="181"/>
      <c r="EP9" s="181"/>
      <c r="EQ9" s="181"/>
      <c r="ER9" s="181"/>
      <c r="ES9" s="181"/>
      <c r="ET9" s="181"/>
      <c r="EU9" s="181"/>
      <c r="EV9" s="181"/>
      <c r="EW9" s="181"/>
      <c r="EX9" s="181"/>
      <c r="EY9" s="181"/>
      <c r="EZ9" s="181"/>
      <c r="FA9" s="181"/>
      <c r="FB9" s="181"/>
      <c r="FC9" s="181"/>
      <c r="FD9" s="181"/>
      <c r="FE9" s="181"/>
      <c r="FF9" s="181"/>
      <c r="FG9" s="181"/>
      <c r="FH9" s="181"/>
      <c r="FI9" s="181"/>
      <c r="FJ9" s="181"/>
      <c r="FK9" s="181"/>
      <c r="FL9" s="181"/>
      <c r="FM9" s="181"/>
      <c r="FN9" s="181"/>
      <c r="FO9" s="181"/>
      <c r="FP9" s="181"/>
      <c r="FQ9" s="181"/>
      <c r="FR9" s="181"/>
      <c r="FS9" s="181"/>
      <c r="FT9" s="181"/>
      <c r="FU9" s="181"/>
      <c r="FV9" s="181"/>
      <c r="FW9" s="181"/>
      <c r="FX9" s="181"/>
      <c r="FY9" s="181"/>
      <c r="FZ9" s="181"/>
      <c r="GA9" s="181"/>
      <c r="GB9" s="181"/>
      <c r="GC9" s="181"/>
      <c r="GD9" s="181"/>
      <c r="GE9" s="181"/>
      <c r="GF9" s="181"/>
      <c r="GG9" s="181"/>
      <c r="GH9" s="181"/>
      <c r="GI9" s="181"/>
      <c r="GJ9" s="181"/>
      <c r="GK9" s="181"/>
      <c r="GL9" s="181"/>
      <c r="GM9" s="181"/>
      <c r="GN9" s="181"/>
      <c r="GO9" s="181"/>
      <c r="GP9" s="181"/>
      <c r="GQ9" s="181"/>
      <c r="GR9" s="181"/>
      <c r="GS9" s="181"/>
      <c r="GT9" s="181"/>
      <c r="GU9" s="181"/>
      <c r="GV9" s="181"/>
      <c r="GW9" s="181"/>
      <c r="GX9" s="181"/>
      <c r="GY9" s="181"/>
      <c r="GZ9" s="181"/>
      <c r="HA9" s="181"/>
      <c r="HB9" s="186"/>
      <c r="HC9" s="187"/>
      <c r="HD9" s="187"/>
      <c r="HE9" s="187"/>
      <c r="HF9" s="187"/>
      <c r="HG9" s="187"/>
      <c r="HH9" s="187"/>
      <c r="HI9" s="187"/>
      <c r="HJ9" s="187"/>
      <c r="HK9" s="187"/>
      <c r="HL9" s="187"/>
      <c r="HM9" s="187"/>
      <c r="HN9" s="187"/>
      <c r="HO9" s="187"/>
      <c r="HP9" s="187"/>
      <c r="HQ9" s="187"/>
    </row>
    <row r="10" s="165" customFormat="1" ht="19.5" customHeight="1" spans="1:225">
      <c r="A10" s="182" t="s">
        <v>733</v>
      </c>
      <c r="B10" s="180">
        <v>103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  <c r="AH10" s="181"/>
      <c r="AI10" s="181"/>
      <c r="AJ10" s="181"/>
      <c r="AK10" s="181"/>
      <c r="AL10" s="181"/>
      <c r="AM10" s="181"/>
      <c r="AN10" s="181"/>
      <c r="AO10" s="181"/>
      <c r="AP10" s="181"/>
      <c r="AQ10" s="181"/>
      <c r="AR10" s="181"/>
      <c r="AS10" s="181"/>
      <c r="AT10" s="181"/>
      <c r="AU10" s="181"/>
      <c r="AV10" s="181"/>
      <c r="AW10" s="181"/>
      <c r="AX10" s="181"/>
      <c r="AY10" s="181"/>
      <c r="AZ10" s="181"/>
      <c r="BA10" s="181"/>
      <c r="BB10" s="181"/>
      <c r="BC10" s="181"/>
      <c r="BD10" s="181"/>
      <c r="BE10" s="181"/>
      <c r="BF10" s="181"/>
      <c r="BG10" s="181"/>
      <c r="BH10" s="181"/>
      <c r="BI10" s="181"/>
      <c r="BJ10" s="181"/>
      <c r="BK10" s="181"/>
      <c r="BL10" s="181"/>
      <c r="BM10" s="181"/>
      <c r="BN10" s="181"/>
      <c r="BO10" s="181"/>
      <c r="BP10" s="181"/>
      <c r="BQ10" s="181"/>
      <c r="BR10" s="181"/>
      <c r="BS10" s="181"/>
      <c r="BT10" s="181"/>
      <c r="BU10" s="181"/>
      <c r="BV10" s="181"/>
      <c r="BW10" s="181"/>
      <c r="BX10" s="181"/>
      <c r="BY10" s="181"/>
      <c r="BZ10" s="181"/>
      <c r="CA10" s="181"/>
      <c r="CB10" s="181"/>
      <c r="CC10" s="181"/>
      <c r="CD10" s="181"/>
      <c r="CE10" s="181"/>
      <c r="CF10" s="181"/>
      <c r="CG10" s="181"/>
      <c r="CH10" s="181"/>
      <c r="CI10" s="181"/>
      <c r="CJ10" s="181"/>
      <c r="CK10" s="181"/>
      <c r="CL10" s="181"/>
      <c r="CM10" s="181"/>
      <c r="CN10" s="181"/>
      <c r="CO10" s="181"/>
      <c r="CP10" s="181"/>
      <c r="CQ10" s="181"/>
      <c r="CR10" s="181"/>
      <c r="CS10" s="181"/>
      <c r="CT10" s="181"/>
      <c r="CU10" s="181"/>
      <c r="CV10" s="181"/>
      <c r="CW10" s="181"/>
      <c r="CX10" s="181"/>
      <c r="CY10" s="181"/>
      <c r="CZ10" s="181"/>
      <c r="DA10" s="181"/>
      <c r="DB10" s="181"/>
      <c r="DC10" s="181"/>
      <c r="DD10" s="181"/>
      <c r="DE10" s="181"/>
      <c r="DF10" s="181"/>
      <c r="DG10" s="181"/>
      <c r="DH10" s="181"/>
      <c r="DI10" s="181"/>
      <c r="DJ10" s="181"/>
      <c r="DK10" s="181"/>
      <c r="DL10" s="181"/>
      <c r="DM10" s="181"/>
      <c r="DN10" s="181"/>
      <c r="DO10" s="181"/>
      <c r="DP10" s="181"/>
      <c r="DQ10" s="181"/>
      <c r="DR10" s="181"/>
      <c r="DS10" s="181"/>
      <c r="DT10" s="181"/>
      <c r="DU10" s="181"/>
      <c r="DV10" s="181"/>
      <c r="DW10" s="181"/>
      <c r="DX10" s="181"/>
      <c r="DY10" s="181"/>
      <c r="DZ10" s="181"/>
      <c r="EA10" s="181"/>
      <c r="EB10" s="181"/>
      <c r="EC10" s="181"/>
      <c r="ED10" s="181"/>
      <c r="EE10" s="181"/>
      <c r="EF10" s="181"/>
      <c r="EG10" s="181"/>
      <c r="EH10" s="181"/>
      <c r="EI10" s="181"/>
      <c r="EJ10" s="181"/>
      <c r="EK10" s="181"/>
      <c r="EL10" s="181"/>
      <c r="EM10" s="181"/>
      <c r="EN10" s="181"/>
      <c r="EO10" s="181"/>
      <c r="EP10" s="181"/>
      <c r="EQ10" s="181"/>
      <c r="ER10" s="181"/>
      <c r="ES10" s="181"/>
      <c r="ET10" s="181"/>
      <c r="EU10" s="181"/>
      <c r="EV10" s="181"/>
      <c r="EW10" s="181"/>
      <c r="EX10" s="181"/>
      <c r="EY10" s="181"/>
      <c r="EZ10" s="181"/>
      <c r="FA10" s="181"/>
      <c r="FB10" s="181"/>
      <c r="FC10" s="181"/>
      <c r="FD10" s="181"/>
      <c r="FE10" s="181"/>
      <c r="FF10" s="181"/>
      <c r="FG10" s="181"/>
      <c r="FH10" s="181"/>
      <c r="FI10" s="181"/>
      <c r="FJ10" s="181"/>
      <c r="FK10" s="181"/>
      <c r="FL10" s="181"/>
      <c r="FM10" s="181"/>
      <c r="FN10" s="181"/>
      <c r="FO10" s="181"/>
      <c r="FP10" s="181"/>
      <c r="FQ10" s="181"/>
      <c r="FR10" s="181"/>
      <c r="FS10" s="181"/>
      <c r="FT10" s="181"/>
      <c r="FU10" s="181"/>
      <c r="FV10" s="181"/>
      <c r="FW10" s="181"/>
      <c r="FX10" s="181"/>
      <c r="FY10" s="181"/>
      <c r="FZ10" s="181"/>
      <c r="GA10" s="181"/>
      <c r="GB10" s="181"/>
      <c r="GC10" s="181"/>
      <c r="GD10" s="181"/>
      <c r="GE10" s="181"/>
      <c r="GF10" s="181"/>
      <c r="GG10" s="181"/>
      <c r="GH10" s="181"/>
      <c r="GI10" s="181"/>
      <c r="GJ10" s="181"/>
      <c r="GK10" s="181"/>
      <c r="GL10" s="181"/>
      <c r="GM10" s="181"/>
      <c r="GN10" s="181"/>
      <c r="GO10" s="181"/>
      <c r="GP10" s="181"/>
      <c r="GQ10" s="181"/>
      <c r="GR10" s="181"/>
      <c r="GS10" s="181"/>
      <c r="GT10" s="181"/>
      <c r="GU10" s="181"/>
      <c r="GV10" s="181"/>
      <c r="GW10" s="181"/>
      <c r="GX10" s="181"/>
      <c r="GY10" s="181"/>
      <c r="GZ10" s="181"/>
      <c r="HA10" s="181"/>
      <c r="HB10" s="186"/>
      <c r="HC10" s="187"/>
      <c r="HD10" s="187"/>
      <c r="HE10" s="187"/>
      <c r="HF10" s="187"/>
      <c r="HG10" s="187"/>
      <c r="HH10" s="187"/>
      <c r="HI10" s="187"/>
      <c r="HJ10" s="187"/>
      <c r="HK10" s="187"/>
      <c r="HL10" s="187"/>
      <c r="HM10" s="187"/>
      <c r="HN10" s="187"/>
      <c r="HO10" s="187"/>
      <c r="HP10" s="187"/>
      <c r="HQ10" s="187"/>
    </row>
    <row r="11" s="165" customFormat="1" ht="19.5" customHeight="1" spans="1:225">
      <c r="A11" s="182" t="s">
        <v>734</v>
      </c>
      <c r="B11" s="180">
        <v>27491</v>
      </c>
      <c r="C11" s="181"/>
      <c r="D11" s="181"/>
      <c r="E11" s="181"/>
      <c r="F11" s="181"/>
      <c r="G11" s="181"/>
      <c r="H11" s="181"/>
      <c r="I11" s="181"/>
      <c r="J11" s="181"/>
      <c r="K11" s="181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  <c r="AH11" s="181"/>
      <c r="AI11" s="181"/>
      <c r="AJ11" s="181"/>
      <c r="AK11" s="181"/>
      <c r="AL11" s="181"/>
      <c r="AM11" s="181"/>
      <c r="AN11" s="181"/>
      <c r="AO11" s="181"/>
      <c r="AP11" s="181"/>
      <c r="AQ11" s="181"/>
      <c r="AR11" s="181"/>
      <c r="AS11" s="181"/>
      <c r="AT11" s="181"/>
      <c r="AU11" s="181"/>
      <c r="AV11" s="181"/>
      <c r="AW11" s="181"/>
      <c r="AX11" s="181"/>
      <c r="AY11" s="181"/>
      <c r="AZ11" s="181"/>
      <c r="BA11" s="181"/>
      <c r="BB11" s="181"/>
      <c r="BC11" s="181"/>
      <c r="BD11" s="181"/>
      <c r="BE11" s="181"/>
      <c r="BF11" s="181"/>
      <c r="BG11" s="181"/>
      <c r="BH11" s="181"/>
      <c r="BI11" s="181"/>
      <c r="BJ11" s="181"/>
      <c r="BK11" s="181"/>
      <c r="BL11" s="181"/>
      <c r="BM11" s="181"/>
      <c r="BN11" s="181"/>
      <c r="BO11" s="181"/>
      <c r="BP11" s="181"/>
      <c r="BQ11" s="181"/>
      <c r="BR11" s="181"/>
      <c r="BS11" s="181"/>
      <c r="BT11" s="181"/>
      <c r="BU11" s="181"/>
      <c r="BV11" s="181"/>
      <c r="BW11" s="181"/>
      <c r="BX11" s="181"/>
      <c r="BY11" s="181"/>
      <c r="BZ11" s="181"/>
      <c r="CA11" s="181"/>
      <c r="CB11" s="181"/>
      <c r="CC11" s="181"/>
      <c r="CD11" s="181"/>
      <c r="CE11" s="181"/>
      <c r="CF11" s="181"/>
      <c r="CG11" s="181"/>
      <c r="CH11" s="181"/>
      <c r="CI11" s="181"/>
      <c r="CJ11" s="181"/>
      <c r="CK11" s="181"/>
      <c r="CL11" s="181"/>
      <c r="CM11" s="181"/>
      <c r="CN11" s="181"/>
      <c r="CO11" s="181"/>
      <c r="CP11" s="181"/>
      <c r="CQ11" s="181"/>
      <c r="CR11" s="181"/>
      <c r="CS11" s="181"/>
      <c r="CT11" s="181"/>
      <c r="CU11" s="181"/>
      <c r="CV11" s="181"/>
      <c r="CW11" s="181"/>
      <c r="CX11" s="181"/>
      <c r="CY11" s="181"/>
      <c r="CZ11" s="181"/>
      <c r="DA11" s="181"/>
      <c r="DB11" s="181"/>
      <c r="DC11" s="181"/>
      <c r="DD11" s="181"/>
      <c r="DE11" s="181"/>
      <c r="DF11" s="181"/>
      <c r="DG11" s="181"/>
      <c r="DH11" s="181"/>
      <c r="DI11" s="181"/>
      <c r="DJ11" s="181"/>
      <c r="DK11" s="181"/>
      <c r="DL11" s="181"/>
      <c r="DM11" s="181"/>
      <c r="DN11" s="181"/>
      <c r="DO11" s="181"/>
      <c r="DP11" s="181"/>
      <c r="DQ11" s="181"/>
      <c r="DR11" s="181"/>
      <c r="DS11" s="181"/>
      <c r="DT11" s="181"/>
      <c r="DU11" s="181"/>
      <c r="DV11" s="181"/>
      <c r="DW11" s="181"/>
      <c r="DX11" s="181"/>
      <c r="DY11" s="181"/>
      <c r="DZ11" s="181"/>
      <c r="EA11" s="181"/>
      <c r="EB11" s="181"/>
      <c r="EC11" s="181"/>
      <c r="ED11" s="181"/>
      <c r="EE11" s="181"/>
      <c r="EF11" s="181"/>
      <c r="EG11" s="181"/>
      <c r="EH11" s="181"/>
      <c r="EI11" s="181"/>
      <c r="EJ11" s="181"/>
      <c r="EK11" s="181"/>
      <c r="EL11" s="181"/>
      <c r="EM11" s="181"/>
      <c r="EN11" s="181"/>
      <c r="EO11" s="181"/>
      <c r="EP11" s="181"/>
      <c r="EQ11" s="181"/>
      <c r="ER11" s="181"/>
      <c r="ES11" s="181"/>
      <c r="ET11" s="181"/>
      <c r="EU11" s="181"/>
      <c r="EV11" s="181"/>
      <c r="EW11" s="181"/>
      <c r="EX11" s="181"/>
      <c r="EY11" s="181"/>
      <c r="EZ11" s="181"/>
      <c r="FA11" s="181"/>
      <c r="FB11" s="181"/>
      <c r="FC11" s="181"/>
      <c r="FD11" s="181"/>
      <c r="FE11" s="181"/>
      <c r="FF11" s="181"/>
      <c r="FG11" s="181"/>
      <c r="FH11" s="181"/>
      <c r="FI11" s="181"/>
      <c r="FJ11" s="181"/>
      <c r="FK11" s="181"/>
      <c r="FL11" s="181"/>
      <c r="FM11" s="181"/>
      <c r="FN11" s="181"/>
      <c r="FO11" s="181"/>
      <c r="FP11" s="181"/>
      <c r="FQ11" s="181"/>
      <c r="FR11" s="181"/>
      <c r="FS11" s="181"/>
      <c r="FT11" s="181"/>
      <c r="FU11" s="181"/>
      <c r="FV11" s="181"/>
      <c r="FW11" s="181"/>
      <c r="FX11" s="181"/>
      <c r="FY11" s="181"/>
      <c r="FZ11" s="181"/>
      <c r="GA11" s="181"/>
      <c r="GB11" s="181"/>
      <c r="GC11" s="181"/>
      <c r="GD11" s="181"/>
      <c r="GE11" s="181"/>
      <c r="GF11" s="181"/>
      <c r="GG11" s="181"/>
      <c r="GH11" s="181"/>
      <c r="GI11" s="181"/>
      <c r="GJ11" s="181"/>
      <c r="GK11" s="181"/>
      <c r="GL11" s="181"/>
      <c r="GM11" s="181"/>
      <c r="GN11" s="181"/>
      <c r="GO11" s="181"/>
      <c r="GP11" s="181"/>
      <c r="GQ11" s="181"/>
      <c r="GR11" s="181"/>
      <c r="GS11" s="181"/>
      <c r="GT11" s="181"/>
      <c r="GU11" s="181"/>
      <c r="GV11" s="181"/>
      <c r="GW11" s="181"/>
      <c r="GX11" s="181"/>
      <c r="GY11" s="181"/>
      <c r="GZ11" s="181"/>
      <c r="HA11" s="181"/>
      <c r="HB11" s="186"/>
      <c r="HC11" s="187"/>
      <c r="HD11" s="187"/>
      <c r="HE11" s="187"/>
      <c r="HF11" s="187"/>
      <c r="HG11" s="187"/>
      <c r="HH11" s="187"/>
      <c r="HI11" s="187"/>
      <c r="HJ11" s="187"/>
      <c r="HK11" s="187"/>
      <c r="HL11" s="187"/>
      <c r="HM11" s="187"/>
      <c r="HN11" s="187"/>
      <c r="HO11" s="187"/>
      <c r="HP11" s="187"/>
      <c r="HQ11" s="187"/>
    </row>
    <row r="12" s="165" customFormat="1" ht="19.5" customHeight="1" spans="1:225">
      <c r="A12" s="182" t="s">
        <v>735</v>
      </c>
      <c r="B12" s="180">
        <v>18695</v>
      </c>
      <c r="C12" s="181"/>
      <c r="D12" s="181"/>
      <c r="E12" s="181"/>
      <c r="F12" s="181"/>
      <c r="G12" s="181"/>
      <c r="H12" s="181"/>
      <c r="I12" s="181"/>
      <c r="J12" s="181"/>
      <c r="K12" s="181"/>
      <c r="L12" s="181"/>
      <c r="M12" s="181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  <c r="AH12" s="181"/>
      <c r="AI12" s="181"/>
      <c r="AJ12" s="181"/>
      <c r="AK12" s="181"/>
      <c r="AL12" s="181"/>
      <c r="AM12" s="181"/>
      <c r="AN12" s="181"/>
      <c r="AO12" s="181"/>
      <c r="AP12" s="181"/>
      <c r="AQ12" s="181"/>
      <c r="AR12" s="181"/>
      <c r="AS12" s="181"/>
      <c r="AT12" s="181"/>
      <c r="AU12" s="181"/>
      <c r="AV12" s="181"/>
      <c r="AW12" s="181"/>
      <c r="AX12" s="181"/>
      <c r="AY12" s="181"/>
      <c r="AZ12" s="181"/>
      <c r="BA12" s="181"/>
      <c r="BB12" s="181"/>
      <c r="BC12" s="181"/>
      <c r="BD12" s="181"/>
      <c r="BE12" s="181"/>
      <c r="BF12" s="181"/>
      <c r="BG12" s="181"/>
      <c r="BH12" s="181"/>
      <c r="BI12" s="181"/>
      <c r="BJ12" s="181"/>
      <c r="BK12" s="181"/>
      <c r="BL12" s="181"/>
      <c r="BM12" s="181"/>
      <c r="BN12" s="181"/>
      <c r="BO12" s="181"/>
      <c r="BP12" s="181"/>
      <c r="BQ12" s="181"/>
      <c r="BR12" s="181"/>
      <c r="BS12" s="181"/>
      <c r="BT12" s="181"/>
      <c r="BU12" s="181"/>
      <c r="BV12" s="181"/>
      <c r="BW12" s="181"/>
      <c r="BX12" s="181"/>
      <c r="BY12" s="181"/>
      <c r="BZ12" s="181"/>
      <c r="CA12" s="181"/>
      <c r="CB12" s="181"/>
      <c r="CC12" s="181"/>
      <c r="CD12" s="181"/>
      <c r="CE12" s="181"/>
      <c r="CF12" s="181"/>
      <c r="CG12" s="181"/>
      <c r="CH12" s="181"/>
      <c r="CI12" s="181"/>
      <c r="CJ12" s="181"/>
      <c r="CK12" s="181"/>
      <c r="CL12" s="181"/>
      <c r="CM12" s="181"/>
      <c r="CN12" s="181"/>
      <c r="CO12" s="181"/>
      <c r="CP12" s="181"/>
      <c r="CQ12" s="181"/>
      <c r="CR12" s="181"/>
      <c r="CS12" s="181"/>
      <c r="CT12" s="181"/>
      <c r="CU12" s="181"/>
      <c r="CV12" s="181"/>
      <c r="CW12" s="181"/>
      <c r="CX12" s="181"/>
      <c r="CY12" s="181"/>
      <c r="CZ12" s="181"/>
      <c r="DA12" s="181"/>
      <c r="DB12" s="181"/>
      <c r="DC12" s="181"/>
      <c r="DD12" s="181"/>
      <c r="DE12" s="181"/>
      <c r="DF12" s="181"/>
      <c r="DG12" s="181"/>
      <c r="DH12" s="181"/>
      <c r="DI12" s="181"/>
      <c r="DJ12" s="181"/>
      <c r="DK12" s="181"/>
      <c r="DL12" s="181"/>
      <c r="DM12" s="181"/>
      <c r="DN12" s="181"/>
      <c r="DO12" s="181"/>
      <c r="DP12" s="181"/>
      <c r="DQ12" s="181"/>
      <c r="DR12" s="181"/>
      <c r="DS12" s="181"/>
      <c r="DT12" s="181"/>
      <c r="DU12" s="181"/>
      <c r="DV12" s="181"/>
      <c r="DW12" s="181"/>
      <c r="DX12" s="181"/>
      <c r="DY12" s="181"/>
      <c r="DZ12" s="181"/>
      <c r="EA12" s="181"/>
      <c r="EB12" s="181"/>
      <c r="EC12" s="181"/>
      <c r="ED12" s="181"/>
      <c r="EE12" s="181"/>
      <c r="EF12" s="181"/>
      <c r="EG12" s="181"/>
      <c r="EH12" s="181"/>
      <c r="EI12" s="181"/>
      <c r="EJ12" s="181"/>
      <c r="EK12" s="181"/>
      <c r="EL12" s="181"/>
      <c r="EM12" s="181"/>
      <c r="EN12" s="181"/>
      <c r="EO12" s="181"/>
      <c r="EP12" s="181"/>
      <c r="EQ12" s="181"/>
      <c r="ER12" s="181"/>
      <c r="ES12" s="181"/>
      <c r="ET12" s="181"/>
      <c r="EU12" s="181"/>
      <c r="EV12" s="181"/>
      <c r="EW12" s="181"/>
      <c r="EX12" s="181"/>
      <c r="EY12" s="181"/>
      <c r="EZ12" s="181"/>
      <c r="FA12" s="181"/>
      <c r="FB12" s="181"/>
      <c r="FC12" s="181"/>
      <c r="FD12" s="181"/>
      <c r="FE12" s="181"/>
      <c r="FF12" s="181"/>
      <c r="FG12" s="181"/>
      <c r="FH12" s="181"/>
      <c r="FI12" s="181"/>
      <c r="FJ12" s="181"/>
      <c r="FK12" s="181"/>
      <c r="FL12" s="181"/>
      <c r="FM12" s="181"/>
      <c r="FN12" s="181"/>
      <c r="FO12" s="181"/>
      <c r="FP12" s="181"/>
      <c r="FQ12" s="181"/>
      <c r="FR12" s="181"/>
      <c r="FS12" s="181"/>
      <c r="FT12" s="181"/>
      <c r="FU12" s="181"/>
      <c r="FV12" s="181"/>
      <c r="FW12" s="181"/>
      <c r="FX12" s="181"/>
      <c r="FY12" s="181"/>
      <c r="FZ12" s="181"/>
      <c r="GA12" s="181"/>
      <c r="GB12" s="181"/>
      <c r="GC12" s="181"/>
      <c r="GD12" s="181"/>
      <c r="GE12" s="181"/>
      <c r="GF12" s="181"/>
      <c r="GG12" s="181"/>
      <c r="GH12" s="181"/>
      <c r="GI12" s="181"/>
      <c r="GJ12" s="181"/>
      <c r="GK12" s="181"/>
      <c r="GL12" s="181"/>
      <c r="GM12" s="181"/>
      <c r="GN12" s="181"/>
      <c r="GO12" s="181"/>
      <c r="GP12" s="181"/>
      <c r="GQ12" s="181"/>
      <c r="GR12" s="181"/>
      <c r="GS12" s="181"/>
      <c r="GT12" s="181"/>
      <c r="GU12" s="181"/>
      <c r="GV12" s="181"/>
      <c r="GW12" s="181"/>
      <c r="GX12" s="181"/>
      <c r="GY12" s="181"/>
      <c r="GZ12" s="181"/>
      <c r="HA12" s="181"/>
      <c r="HB12" s="186"/>
      <c r="HC12" s="187"/>
      <c r="HD12" s="187"/>
      <c r="HE12" s="187"/>
      <c r="HF12" s="187"/>
      <c r="HG12" s="187"/>
      <c r="HH12" s="187"/>
      <c r="HI12" s="187"/>
      <c r="HJ12" s="187"/>
      <c r="HK12" s="187"/>
      <c r="HL12" s="187"/>
      <c r="HM12" s="187"/>
      <c r="HN12" s="187"/>
      <c r="HO12" s="187"/>
      <c r="HP12" s="187"/>
      <c r="HQ12" s="187"/>
    </row>
    <row r="13" s="165" customFormat="1" ht="19.5" customHeight="1" spans="1:225">
      <c r="A13" s="182" t="s">
        <v>736</v>
      </c>
      <c r="B13" s="180">
        <v>148</v>
      </c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  <c r="AE13" s="181"/>
      <c r="AF13" s="181"/>
      <c r="AG13" s="181"/>
      <c r="AH13" s="181"/>
      <c r="AI13" s="181"/>
      <c r="AJ13" s="181"/>
      <c r="AK13" s="181"/>
      <c r="AL13" s="181"/>
      <c r="AM13" s="181"/>
      <c r="AN13" s="181"/>
      <c r="AO13" s="181"/>
      <c r="AP13" s="181"/>
      <c r="AQ13" s="181"/>
      <c r="AR13" s="181"/>
      <c r="AS13" s="181"/>
      <c r="AT13" s="181"/>
      <c r="AU13" s="181"/>
      <c r="AV13" s="181"/>
      <c r="AW13" s="181"/>
      <c r="AX13" s="181"/>
      <c r="AY13" s="181"/>
      <c r="AZ13" s="181"/>
      <c r="BA13" s="181"/>
      <c r="BB13" s="181"/>
      <c r="BC13" s="181"/>
      <c r="BD13" s="181"/>
      <c r="BE13" s="181"/>
      <c r="BF13" s="181"/>
      <c r="BG13" s="181"/>
      <c r="BH13" s="181"/>
      <c r="BI13" s="181"/>
      <c r="BJ13" s="181"/>
      <c r="BK13" s="181"/>
      <c r="BL13" s="181"/>
      <c r="BM13" s="181"/>
      <c r="BN13" s="181"/>
      <c r="BO13" s="181"/>
      <c r="BP13" s="181"/>
      <c r="BQ13" s="181"/>
      <c r="BR13" s="181"/>
      <c r="BS13" s="181"/>
      <c r="BT13" s="181"/>
      <c r="BU13" s="181"/>
      <c r="BV13" s="181"/>
      <c r="BW13" s="181"/>
      <c r="BX13" s="181"/>
      <c r="BY13" s="181"/>
      <c r="BZ13" s="181"/>
      <c r="CA13" s="181"/>
      <c r="CB13" s="181"/>
      <c r="CC13" s="181"/>
      <c r="CD13" s="181"/>
      <c r="CE13" s="181"/>
      <c r="CF13" s="181"/>
      <c r="CG13" s="181"/>
      <c r="CH13" s="181"/>
      <c r="CI13" s="181"/>
      <c r="CJ13" s="181"/>
      <c r="CK13" s="181"/>
      <c r="CL13" s="181"/>
      <c r="CM13" s="181"/>
      <c r="CN13" s="181"/>
      <c r="CO13" s="181"/>
      <c r="CP13" s="181"/>
      <c r="CQ13" s="181"/>
      <c r="CR13" s="181"/>
      <c r="CS13" s="181"/>
      <c r="CT13" s="181"/>
      <c r="CU13" s="181"/>
      <c r="CV13" s="181"/>
      <c r="CW13" s="181"/>
      <c r="CX13" s="181"/>
      <c r="CY13" s="181"/>
      <c r="CZ13" s="181"/>
      <c r="DA13" s="181"/>
      <c r="DB13" s="181"/>
      <c r="DC13" s="181"/>
      <c r="DD13" s="181"/>
      <c r="DE13" s="181"/>
      <c r="DF13" s="181"/>
      <c r="DG13" s="181"/>
      <c r="DH13" s="181"/>
      <c r="DI13" s="181"/>
      <c r="DJ13" s="181"/>
      <c r="DK13" s="181"/>
      <c r="DL13" s="181"/>
      <c r="DM13" s="181"/>
      <c r="DN13" s="181"/>
      <c r="DO13" s="181"/>
      <c r="DP13" s="181"/>
      <c r="DQ13" s="181"/>
      <c r="DR13" s="181"/>
      <c r="DS13" s="181"/>
      <c r="DT13" s="181"/>
      <c r="DU13" s="181"/>
      <c r="DV13" s="181"/>
      <c r="DW13" s="181"/>
      <c r="DX13" s="181"/>
      <c r="DY13" s="181"/>
      <c r="DZ13" s="181"/>
      <c r="EA13" s="181"/>
      <c r="EB13" s="181"/>
      <c r="EC13" s="181"/>
      <c r="ED13" s="181"/>
      <c r="EE13" s="181"/>
      <c r="EF13" s="181"/>
      <c r="EG13" s="181"/>
      <c r="EH13" s="181"/>
      <c r="EI13" s="181"/>
      <c r="EJ13" s="181"/>
      <c r="EK13" s="181"/>
      <c r="EL13" s="181"/>
      <c r="EM13" s="181"/>
      <c r="EN13" s="181"/>
      <c r="EO13" s="181"/>
      <c r="EP13" s="181"/>
      <c r="EQ13" s="181"/>
      <c r="ER13" s="181"/>
      <c r="ES13" s="181"/>
      <c r="ET13" s="181"/>
      <c r="EU13" s="181"/>
      <c r="EV13" s="181"/>
      <c r="EW13" s="181"/>
      <c r="EX13" s="181"/>
      <c r="EY13" s="181"/>
      <c r="EZ13" s="181"/>
      <c r="FA13" s="181"/>
      <c r="FB13" s="181"/>
      <c r="FC13" s="181"/>
      <c r="FD13" s="181"/>
      <c r="FE13" s="181"/>
      <c r="FF13" s="181"/>
      <c r="FG13" s="181"/>
      <c r="FH13" s="181"/>
      <c r="FI13" s="181"/>
      <c r="FJ13" s="181"/>
      <c r="FK13" s="181"/>
      <c r="FL13" s="181"/>
      <c r="FM13" s="181"/>
      <c r="FN13" s="181"/>
      <c r="FO13" s="181"/>
      <c r="FP13" s="181"/>
      <c r="FQ13" s="181"/>
      <c r="FR13" s="181"/>
      <c r="FS13" s="181"/>
      <c r="FT13" s="181"/>
      <c r="FU13" s="181"/>
      <c r="FV13" s="181"/>
      <c r="FW13" s="181"/>
      <c r="FX13" s="181"/>
      <c r="FY13" s="181"/>
      <c r="FZ13" s="181"/>
      <c r="GA13" s="181"/>
      <c r="GB13" s="181"/>
      <c r="GC13" s="181"/>
      <c r="GD13" s="181"/>
      <c r="GE13" s="181"/>
      <c r="GF13" s="181"/>
      <c r="GG13" s="181"/>
      <c r="GH13" s="181"/>
      <c r="GI13" s="181"/>
      <c r="GJ13" s="181"/>
      <c r="GK13" s="181"/>
      <c r="GL13" s="181"/>
      <c r="GM13" s="181"/>
      <c r="GN13" s="181"/>
      <c r="GO13" s="181"/>
      <c r="GP13" s="181"/>
      <c r="GQ13" s="181"/>
      <c r="GR13" s="181"/>
      <c r="GS13" s="181"/>
      <c r="GT13" s="181"/>
      <c r="GU13" s="181"/>
      <c r="GV13" s="181"/>
      <c r="GW13" s="181"/>
      <c r="GX13" s="181"/>
      <c r="GY13" s="181"/>
      <c r="GZ13" s="181"/>
      <c r="HA13" s="181"/>
      <c r="HB13" s="186"/>
      <c r="HC13" s="187"/>
      <c r="HD13" s="187"/>
      <c r="HE13" s="187"/>
      <c r="HF13" s="187"/>
      <c r="HG13" s="187"/>
      <c r="HH13" s="187"/>
      <c r="HI13" s="187"/>
      <c r="HJ13" s="187"/>
      <c r="HK13" s="187"/>
      <c r="HL13" s="187"/>
      <c r="HM13" s="187"/>
      <c r="HN13" s="187"/>
      <c r="HO13" s="187"/>
      <c r="HP13" s="187"/>
      <c r="HQ13" s="187"/>
    </row>
    <row r="14" s="165" customFormat="1" ht="19.5" customHeight="1" spans="1:225">
      <c r="A14" s="182" t="s">
        <v>737</v>
      </c>
      <c r="B14" s="180">
        <v>3424</v>
      </c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  <c r="AH14" s="181"/>
      <c r="AI14" s="181"/>
      <c r="AJ14" s="181"/>
      <c r="AK14" s="181"/>
      <c r="AL14" s="181"/>
      <c r="AM14" s="181"/>
      <c r="AN14" s="181"/>
      <c r="AO14" s="181"/>
      <c r="AP14" s="181"/>
      <c r="AQ14" s="181"/>
      <c r="AR14" s="181"/>
      <c r="AS14" s="181"/>
      <c r="AT14" s="181"/>
      <c r="AU14" s="181"/>
      <c r="AV14" s="181"/>
      <c r="AW14" s="181"/>
      <c r="AX14" s="181"/>
      <c r="AY14" s="181"/>
      <c r="AZ14" s="181"/>
      <c r="BA14" s="181"/>
      <c r="BB14" s="181"/>
      <c r="BC14" s="181"/>
      <c r="BD14" s="181"/>
      <c r="BE14" s="181"/>
      <c r="BF14" s="181"/>
      <c r="BG14" s="181"/>
      <c r="BH14" s="181"/>
      <c r="BI14" s="181"/>
      <c r="BJ14" s="181"/>
      <c r="BK14" s="181"/>
      <c r="BL14" s="181"/>
      <c r="BM14" s="181"/>
      <c r="BN14" s="181"/>
      <c r="BO14" s="181"/>
      <c r="BP14" s="181"/>
      <c r="BQ14" s="181"/>
      <c r="BR14" s="181"/>
      <c r="BS14" s="181"/>
      <c r="BT14" s="181"/>
      <c r="BU14" s="181"/>
      <c r="BV14" s="181"/>
      <c r="BW14" s="181"/>
      <c r="BX14" s="181"/>
      <c r="BY14" s="181"/>
      <c r="BZ14" s="181"/>
      <c r="CA14" s="181"/>
      <c r="CB14" s="181"/>
      <c r="CC14" s="181"/>
      <c r="CD14" s="181"/>
      <c r="CE14" s="181"/>
      <c r="CF14" s="181"/>
      <c r="CG14" s="181"/>
      <c r="CH14" s="181"/>
      <c r="CI14" s="181"/>
      <c r="CJ14" s="181"/>
      <c r="CK14" s="181"/>
      <c r="CL14" s="181"/>
      <c r="CM14" s="181"/>
      <c r="CN14" s="181"/>
      <c r="CO14" s="181"/>
      <c r="CP14" s="181"/>
      <c r="CQ14" s="181"/>
      <c r="CR14" s="181"/>
      <c r="CS14" s="181"/>
      <c r="CT14" s="181"/>
      <c r="CU14" s="181"/>
      <c r="CV14" s="181"/>
      <c r="CW14" s="181"/>
      <c r="CX14" s="181"/>
      <c r="CY14" s="181"/>
      <c r="CZ14" s="181"/>
      <c r="DA14" s="181"/>
      <c r="DB14" s="181"/>
      <c r="DC14" s="181"/>
      <c r="DD14" s="181"/>
      <c r="DE14" s="181"/>
      <c r="DF14" s="181"/>
      <c r="DG14" s="181"/>
      <c r="DH14" s="181"/>
      <c r="DI14" s="181"/>
      <c r="DJ14" s="181"/>
      <c r="DK14" s="181"/>
      <c r="DL14" s="181"/>
      <c r="DM14" s="181"/>
      <c r="DN14" s="181"/>
      <c r="DO14" s="181"/>
      <c r="DP14" s="181"/>
      <c r="DQ14" s="181"/>
      <c r="DR14" s="181"/>
      <c r="DS14" s="181"/>
      <c r="DT14" s="181"/>
      <c r="DU14" s="181"/>
      <c r="DV14" s="181"/>
      <c r="DW14" s="181"/>
      <c r="DX14" s="181"/>
      <c r="DY14" s="181"/>
      <c r="DZ14" s="181"/>
      <c r="EA14" s="181"/>
      <c r="EB14" s="181"/>
      <c r="EC14" s="181"/>
      <c r="ED14" s="181"/>
      <c r="EE14" s="181"/>
      <c r="EF14" s="181"/>
      <c r="EG14" s="181"/>
      <c r="EH14" s="181"/>
      <c r="EI14" s="181"/>
      <c r="EJ14" s="181"/>
      <c r="EK14" s="181"/>
      <c r="EL14" s="181"/>
      <c r="EM14" s="181"/>
      <c r="EN14" s="181"/>
      <c r="EO14" s="181"/>
      <c r="EP14" s="181"/>
      <c r="EQ14" s="181"/>
      <c r="ER14" s="181"/>
      <c r="ES14" s="181"/>
      <c r="ET14" s="181"/>
      <c r="EU14" s="181"/>
      <c r="EV14" s="181"/>
      <c r="EW14" s="181"/>
      <c r="EX14" s="181"/>
      <c r="EY14" s="181"/>
      <c r="EZ14" s="181"/>
      <c r="FA14" s="181"/>
      <c r="FB14" s="181"/>
      <c r="FC14" s="181"/>
      <c r="FD14" s="181"/>
      <c r="FE14" s="181"/>
      <c r="FF14" s="181"/>
      <c r="FG14" s="181"/>
      <c r="FH14" s="181"/>
      <c r="FI14" s="181"/>
      <c r="FJ14" s="181"/>
      <c r="FK14" s="181"/>
      <c r="FL14" s="181"/>
      <c r="FM14" s="181"/>
      <c r="FN14" s="181"/>
      <c r="FO14" s="181"/>
      <c r="FP14" s="181"/>
      <c r="FQ14" s="181"/>
      <c r="FR14" s="181"/>
      <c r="FS14" s="181"/>
      <c r="FT14" s="181"/>
      <c r="FU14" s="181"/>
      <c r="FV14" s="181"/>
      <c r="FW14" s="181"/>
      <c r="FX14" s="181"/>
      <c r="FY14" s="181"/>
      <c r="FZ14" s="181"/>
      <c r="GA14" s="181"/>
      <c r="GB14" s="181"/>
      <c r="GC14" s="181"/>
      <c r="GD14" s="181"/>
      <c r="GE14" s="181"/>
      <c r="GF14" s="181"/>
      <c r="GG14" s="181"/>
      <c r="GH14" s="181"/>
      <c r="GI14" s="181"/>
      <c r="GJ14" s="181"/>
      <c r="GK14" s="181"/>
      <c r="GL14" s="181"/>
      <c r="GM14" s="181"/>
      <c r="GN14" s="181"/>
      <c r="GO14" s="181"/>
      <c r="GP14" s="181"/>
      <c r="GQ14" s="181"/>
      <c r="GR14" s="181"/>
      <c r="GS14" s="181"/>
      <c r="GT14" s="181"/>
      <c r="GU14" s="181"/>
      <c r="GV14" s="181"/>
      <c r="GW14" s="181"/>
      <c r="GX14" s="181"/>
      <c r="GY14" s="181"/>
      <c r="GZ14" s="181"/>
      <c r="HA14" s="181"/>
      <c r="HB14" s="186"/>
      <c r="HC14" s="187"/>
      <c r="HD14" s="187"/>
      <c r="HE14" s="187"/>
      <c r="HF14" s="187"/>
      <c r="HG14" s="187"/>
      <c r="HH14" s="187"/>
      <c r="HI14" s="187"/>
      <c r="HJ14" s="187"/>
      <c r="HK14" s="187"/>
      <c r="HL14" s="187"/>
      <c r="HM14" s="187"/>
      <c r="HN14" s="187"/>
      <c r="HO14" s="187"/>
      <c r="HP14" s="187"/>
      <c r="HQ14" s="187"/>
    </row>
    <row r="15" ht="19.5" customHeight="1" spans="1:225">
      <c r="A15" s="182" t="s">
        <v>738</v>
      </c>
      <c r="B15" s="180">
        <v>16666</v>
      </c>
      <c r="C15" s="178"/>
      <c r="D15" s="178"/>
      <c r="E15" s="178"/>
      <c r="F15" s="178"/>
      <c r="G15" s="178"/>
      <c r="H15" s="178"/>
      <c r="I15" s="178"/>
      <c r="J15" s="178"/>
      <c r="K15" s="178"/>
      <c r="L15" s="178"/>
      <c r="M15" s="178"/>
      <c r="N15" s="178"/>
      <c r="O15" s="178"/>
      <c r="P15" s="178"/>
      <c r="Q15" s="178"/>
      <c r="R15" s="178"/>
      <c r="S15" s="178"/>
      <c r="T15" s="178"/>
      <c r="U15" s="178"/>
      <c r="V15" s="178"/>
      <c r="W15" s="178"/>
      <c r="X15" s="178"/>
      <c r="Y15" s="178"/>
      <c r="Z15" s="178"/>
      <c r="AA15" s="178"/>
      <c r="AB15" s="178"/>
      <c r="AC15" s="178"/>
      <c r="AD15" s="178"/>
      <c r="AE15" s="178"/>
      <c r="AF15" s="178"/>
      <c r="AG15" s="178"/>
      <c r="AH15" s="178"/>
      <c r="AI15" s="178"/>
      <c r="AJ15" s="178"/>
      <c r="AK15" s="178"/>
      <c r="AL15" s="178"/>
      <c r="AM15" s="178"/>
      <c r="AN15" s="178"/>
      <c r="AO15" s="178"/>
      <c r="AP15" s="178"/>
      <c r="AQ15" s="178"/>
      <c r="AR15" s="178"/>
      <c r="AS15" s="178"/>
      <c r="AT15" s="178"/>
      <c r="AU15" s="178"/>
      <c r="AV15" s="178"/>
      <c r="AW15" s="178"/>
      <c r="AX15" s="178"/>
      <c r="AY15" s="178"/>
      <c r="AZ15" s="178"/>
      <c r="BA15" s="178"/>
      <c r="BB15" s="178"/>
      <c r="BC15" s="178"/>
      <c r="BD15" s="178"/>
      <c r="BE15" s="178"/>
      <c r="BF15" s="178"/>
      <c r="BG15" s="178"/>
      <c r="BH15" s="178"/>
      <c r="BI15" s="178"/>
      <c r="BJ15" s="178"/>
      <c r="BK15" s="178"/>
      <c r="BL15" s="178"/>
      <c r="BM15" s="178"/>
      <c r="BN15" s="178"/>
      <c r="BO15" s="178"/>
      <c r="BP15" s="178"/>
      <c r="BQ15" s="178"/>
      <c r="BR15" s="178"/>
      <c r="BS15" s="178"/>
      <c r="BT15" s="178"/>
      <c r="BU15" s="178"/>
      <c r="BV15" s="178"/>
      <c r="BW15" s="178"/>
      <c r="BX15" s="178"/>
      <c r="BY15" s="178"/>
      <c r="BZ15" s="178"/>
      <c r="CA15" s="178"/>
      <c r="CB15" s="178"/>
      <c r="CC15" s="178"/>
      <c r="CD15" s="178"/>
      <c r="CE15" s="178"/>
      <c r="CF15" s="178"/>
      <c r="CG15" s="178"/>
      <c r="CH15" s="178"/>
      <c r="CI15" s="178"/>
      <c r="CJ15" s="178"/>
      <c r="CK15" s="178"/>
      <c r="CL15" s="178"/>
      <c r="CM15" s="178"/>
      <c r="CN15" s="178"/>
      <c r="CO15" s="178"/>
      <c r="CP15" s="178"/>
      <c r="CQ15" s="178"/>
      <c r="CR15" s="178"/>
      <c r="CS15" s="178"/>
      <c r="CT15" s="178"/>
      <c r="CU15" s="178"/>
      <c r="CV15" s="178"/>
      <c r="CW15" s="178"/>
      <c r="CX15" s="178"/>
      <c r="CY15" s="178"/>
      <c r="CZ15" s="178"/>
      <c r="DA15" s="178"/>
      <c r="DB15" s="178"/>
      <c r="DC15" s="178"/>
      <c r="DD15" s="178"/>
      <c r="DE15" s="178"/>
      <c r="DF15" s="178"/>
      <c r="DG15" s="178"/>
      <c r="DH15" s="178"/>
      <c r="DI15" s="178"/>
      <c r="DJ15" s="178"/>
      <c r="DK15" s="178"/>
      <c r="DL15" s="178"/>
      <c r="DM15" s="178"/>
      <c r="DN15" s="178"/>
      <c r="DO15" s="178"/>
      <c r="DP15" s="178"/>
      <c r="DQ15" s="178"/>
      <c r="DR15" s="178"/>
      <c r="DS15" s="178"/>
      <c r="DT15" s="178"/>
      <c r="DU15" s="178"/>
      <c r="DV15" s="178"/>
      <c r="DW15" s="178"/>
      <c r="DX15" s="178"/>
      <c r="DY15" s="178"/>
      <c r="DZ15" s="178"/>
      <c r="EA15" s="178"/>
      <c r="EB15" s="178"/>
      <c r="EC15" s="178"/>
      <c r="ED15" s="178"/>
      <c r="EE15" s="178"/>
      <c r="EF15" s="178"/>
      <c r="EG15" s="178"/>
      <c r="EH15" s="178"/>
      <c r="EI15" s="178"/>
      <c r="EJ15" s="178"/>
      <c r="EK15" s="178"/>
      <c r="EL15" s="178"/>
      <c r="EM15" s="178"/>
      <c r="EN15" s="178"/>
      <c r="EO15" s="178"/>
      <c r="EP15" s="178"/>
      <c r="EQ15" s="178"/>
      <c r="ER15" s="178"/>
      <c r="ES15" s="178"/>
      <c r="ET15" s="178"/>
      <c r="EU15" s="178"/>
      <c r="EV15" s="178"/>
      <c r="EW15" s="178"/>
      <c r="EX15" s="178"/>
      <c r="EY15" s="178"/>
      <c r="EZ15" s="178"/>
      <c r="FA15" s="178"/>
      <c r="FB15" s="178"/>
      <c r="FC15" s="178"/>
      <c r="FD15" s="178"/>
      <c r="FE15" s="178"/>
      <c r="FF15" s="178"/>
      <c r="FG15" s="178"/>
      <c r="FH15" s="178"/>
      <c r="FI15" s="178"/>
      <c r="FJ15" s="178"/>
      <c r="FK15" s="178"/>
      <c r="FL15" s="178"/>
      <c r="FM15" s="178"/>
      <c r="FN15" s="178"/>
      <c r="FO15" s="178"/>
      <c r="FP15" s="178"/>
      <c r="FQ15" s="178"/>
      <c r="FR15" s="178"/>
      <c r="FS15" s="178"/>
      <c r="FT15" s="178"/>
      <c r="FU15" s="178"/>
      <c r="FV15" s="178"/>
      <c r="FW15" s="178"/>
      <c r="FX15" s="178"/>
      <c r="FY15" s="178"/>
      <c r="FZ15" s="178"/>
      <c r="GA15" s="178"/>
      <c r="GB15" s="178"/>
      <c r="GC15" s="178"/>
      <c r="GD15" s="178"/>
      <c r="GE15" s="178"/>
      <c r="GF15" s="178"/>
      <c r="GG15" s="178"/>
      <c r="GH15" s="178"/>
      <c r="GI15" s="178"/>
      <c r="GJ15" s="178"/>
      <c r="GK15" s="178"/>
      <c r="GL15" s="178"/>
      <c r="GM15" s="178"/>
      <c r="GN15" s="178"/>
      <c r="GO15" s="178"/>
      <c r="GP15" s="178"/>
      <c r="GQ15" s="178"/>
      <c r="GR15" s="178"/>
      <c r="GS15" s="178"/>
      <c r="GT15" s="178"/>
      <c r="GU15" s="178"/>
      <c r="GV15" s="178"/>
      <c r="GW15" s="178"/>
      <c r="GX15" s="178"/>
      <c r="GY15" s="178"/>
      <c r="GZ15" s="178"/>
      <c r="HA15" s="178"/>
      <c r="HB15" s="184"/>
      <c r="HC15" s="185"/>
      <c r="HD15" s="185"/>
      <c r="HE15" s="185"/>
      <c r="HF15" s="185"/>
      <c r="HG15" s="185"/>
      <c r="HH15" s="185"/>
      <c r="HI15" s="185"/>
      <c r="HJ15" s="185"/>
      <c r="HK15" s="185"/>
      <c r="HL15" s="185"/>
      <c r="HM15" s="185"/>
      <c r="HN15" s="185"/>
      <c r="HO15" s="185"/>
      <c r="HP15" s="185"/>
      <c r="HQ15" s="185"/>
    </row>
    <row r="16" ht="19.5" customHeight="1" spans="1:225">
      <c r="A16" s="182" t="s">
        <v>739</v>
      </c>
      <c r="B16" s="180">
        <v>2120</v>
      </c>
      <c r="C16" s="178"/>
      <c r="D16" s="178"/>
      <c r="E16" s="178"/>
      <c r="F16" s="178"/>
      <c r="G16" s="178"/>
      <c r="H16" s="178"/>
      <c r="I16" s="178"/>
      <c r="J16" s="178"/>
      <c r="K16" s="178"/>
      <c r="L16" s="178"/>
      <c r="M16" s="178"/>
      <c r="N16" s="178"/>
      <c r="O16" s="178"/>
      <c r="P16" s="178"/>
      <c r="Q16" s="178"/>
      <c r="R16" s="178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178"/>
      <c r="AE16" s="178"/>
      <c r="AF16" s="178"/>
      <c r="AG16" s="178"/>
      <c r="AH16" s="178"/>
      <c r="AI16" s="178"/>
      <c r="AJ16" s="178"/>
      <c r="AK16" s="178"/>
      <c r="AL16" s="178"/>
      <c r="AM16" s="178"/>
      <c r="AN16" s="178"/>
      <c r="AO16" s="178"/>
      <c r="AP16" s="178"/>
      <c r="AQ16" s="178"/>
      <c r="AR16" s="178"/>
      <c r="AS16" s="178"/>
      <c r="AT16" s="178"/>
      <c r="AU16" s="178"/>
      <c r="AV16" s="178"/>
      <c r="AW16" s="178"/>
      <c r="AX16" s="178"/>
      <c r="AY16" s="178"/>
      <c r="AZ16" s="178"/>
      <c r="BA16" s="178"/>
      <c r="BB16" s="178"/>
      <c r="BC16" s="178"/>
      <c r="BD16" s="178"/>
      <c r="BE16" s="178"/>
      <c r="BF16" s="178"/>
      <c r="BG16" s="178"/>
      <c r="BH16" s="178"/>
      <c r="BI16" s="178"/>
      <c r="BJ16" s="178"/>
      <c r="BK16" s="178"/>
      <c r="BL16" s="178"/>
      <c r="BM16" s="178"/>
      <c r="BN16" s="178"/>
      <c r="BO16" s="178"/>
      <c r="BP16" s="178"/>
      <c r="BQ16" s="178"/>
      <c r="BR16" s="178"/>
      <c r="BS16" s="178"/>
      <c r="BT16" s="178"/>
      <c r="BU16" s="178"/>
      <c r="BV16" s="178"/>
      <c r="BW16" s="178"/>
      <c r="BX16" s="178"/>
      <c r="BY16" s="178"/>
      <c r="BZ16" s="178"/>
      <c r="CA16" s="178"/>
      <c r="CB16" s="178"/>
      <c r="CC16" s="178"/>
      <c r="CD16" s="178"/>
      <c r="CE16" s="178"/>
      <c r="CF16" s="178"/>
      <c r="CG16" s="178"/>
      <c r="CH16" s="178"/>
      <c r="CI16" s="178"/>
      <c r="CJ16" s="178"/>
      <c r="CK16" s="178"/>
      <c r="CL16" s="178"/>
      <c r="CM16" s="178"/>
      <c r="CN16" s="178"/>
      <c r="CO16" s="178"/>
      <c r="CP16" s="178"/>
      <c r="CQ16" s="178"/>
      <c r="CR16" s="178"/>
      <c r="CS16" s="178"/>
      <c r="CT16" s="178"/>
      <c r="CU16" s="178"/>
      <c r="CV16" s="178"/>
      <c r="CW16" s="178"/>
      <c r="CX16" s="178"/>
      <c r="CY16" s="178"/>
      <c r="CZ16" s="178"/>
      <c r="DA16" s="178"/>
      <c r="DB16" s="178"/>
      <c r="DC16" s="178"/>
      <c r="DD16" s="178"/>
      <c r="DE16" s="178"/>
      <c r="DF16" s="178"/>
      <c r="DG16" s="178"/>
      <c r="DH16" s="178"/>
      <c r="DI16" s="178"/>
      <c r="DJ16" s="178"/>
      <c r="DK16" s="178"/>
      <c r="DL16" s="178"/>
      <c r="DM16" s="178"/>
      <c r="DN16" s="178"/>
      <c r="DO16" s="178"/>
      <c r="DP16" s="178"/>
      <c r="DQ16" s="178"/>
      <c r="DR16" s="178"/>
      <c r="DS16" s="178"/>
      <c r="DT16" s="178"/>
      <c r="DU16" s="178"/>
      <c r="DV16" s="178"/>
      <c r="DW16" s="178"/>
      <c r="DX16" s="178"/>
      <c r="DY16" s="178"/>
      <c r="DZ16" s="178"/>
      <c r="EA16" s="178"/>
      <c r="EB16" s="178"/>
      <c r="EC16" s="178"/>
      <c r="ED16" s="178"/>
      <c r="EE16" s="178"/>
      <c r="EF16" s="178"/>
      <c r="EG16" s="178"/>
      <c r="EH16" s="178"/>
      <c r="EI16" s="178"/>
      <c r="EJ16" s="178"/>
      <c r="EK16" s="178"/>
      <c r="EL16" s="178"/>
      <c r="EM16" s="178"/>
      <c r="EN16" s="178"/>
      <c r="EO16" s="178"/>
      <c r="EP16" s="178"/>
      <c r="EQ16" s="178"/>
      <c r="ER16" s="178"/>
      <c r="ES16" s="178"/>
      <c r="ET16" s="178"/>
      <c r="EU16" s="178"/>
      <c r="EV16" s="178"/>
      <c r="EW16" s="178"/>
      <c r="EX16" s="178"/>
      <c r="EY16" s="178"/>
      <c r="EZ16" s="178"/>
      <c r="FA16" s="178"/>
      <c r="FB16" s="178"/>
      <c r="FC16" s="178"/>
      <c r="FD16" s="178"/>
      <c r="FE16" s="178"/>
      <c r="FF16" s="178"/>
      <c r="FG16" s="178"/>
      <c r="FH16" s="178"/>
      <c r="FI16" s="178"/>
      <c r="FJ16" s="178"/>
      <c r="FK16" s="178"/>
      <c r="FL16" s="178"/>
      <c r="FM16" s="178"/>
      <c r="FN16" s="178"/>
      <c r="FO16" s="178"/>
      <c r="FP16" s="178"/>
      <c r="FQ16" s="178"/>
      <c r="FR16" s="178"/>
      <c r="FS16" s="178"/>
      <c r="FT16" s="178"/>
      <c r="FU16" s="178"/>
      <c r="FV16" s="178"/>
      <c r="FW16" s="178"/>
      <c r="FX16" s="178"/>
      <c r="FY16" s="178"/>
      <c r="FZ16" s="178"/>
      <c r="GA16" s="178"/>
      <c r="GB16" s="178"/>
      <c r="GC16" s="178"/>
      <c r="GD16" s="178"/>
      <c r="GE16" s="178"/>
      <c r="GF16" s="178"/>
      <c r="GG16" s="178"/>
      <c r="GH16" s="178"/>
      <c r="GI16" s="178"/>
      <c r="GJ16" s="178"/>
      <c r="GK16" s="178"/>
      <c r="GL16" s="178"/>
      <c r="GM16" s="178"/>
      <c r="GN16" s="178"/>
      <c r="GO16" s="178"/>
      <c r="GP16" s="178"/>
      <c r="GQ16" s="178"/>
      <c r="GR16" s="178"/>
      <c r="GS16" s="178"/>
      <c r="GT16" s="178"/>
      <c r="GU16" s="178"/>
      <c r="GV16" s="178"/>
      <c r="GW16" s="178"/>
      <c r="GX16" s="178"/>
      <c r="GY16" s="178"/>
      <c r="GZ16" s="178"/>
      <c r="HA16" s="178"/>
      <c r="HB16" s="184"/>
      <c r="HC16" s="185"/>
      <c r="HD16" s="185"/>
      <c r="HE16" s="185"/>
      <c r="HF16" s="185"/>
      <c r="HG16" s="185"/>
      <c r="HH16" s="185"/>
      <c r="HI16" s="185"/>
      <c r="HJ16" s="185"/>
      <c r="HK16" s="185"/>
      <c r="HL16" s="185"/>
      <c r="HM16" s="185"/>
      <c r="HN16" s="185"/>
      <c r="HO16" s="185"/>
      <c r="HP16" s="185"/>
      <c r="HQ16" s="185"/>
    </row>
    <row r="17" ht="19.5" customHeight="1" spans="1:225">
      <c r="A17" s="182" t="s">
        <v>740</v>
      </c>
      <c r="B17" s="180">
        <v>729</v>
      </c>
      <c r="C17" s="178"/>
      <c r="D17" s="178"/>
      <c r="E17" s="178"/>
      <c r="F17" s="178"/>
      <c r="G17" s="178"/>
      <c r="H17" s="178"/>
      <c r="I17" s="178"/>
      <c r="J17" s="178"/>
      <c r="K17" s="178"/>
      <c r="L17" s="178"/>
      <c r="M17" s="178"/>
      <c r="N17" s="178"/>
      <c r="O17" s="178"/>
      <c r="P17" s="178"/>
      <c r="Q17" s="178"/>
      <c r="R17" s="178"/>
      <c r="S17" s="178"/>
      <c r="T17" s="178"/>
      <c r="U17" s="178"/>
      <c r="V17" s="178"/>
      <c r="W17" s="178"/>
      <c r="X17" s="178"/>
      <c r="Y17" s="178"/>
      <c r="Z17" s="178"/>
      <c r="AA17" s="178"/>
      <c r="AB17" s="178"/>
      <c r="AC17" s="178"/>
      <c r="AD17" s="178"/>
      <c r="AE17" s="178"/>
      <c r="AF17" s="178"/>
      <c r="AG17" s="178"/>
      <c r="AH17" s="178"/>
      <c r="AI17" s="178"/>
      <c r="AJ17" s="178"/>
      <c r="AK17" s="178"/>
      <c r="AL17" s="178"/>
      <c r="AM17" s="178"/>
      <c r="AN17" s="178"/>
      <c r="AO17" s="178"/>
      <c r="AP17" s="178"/>
      <c r="AQ17" s="178"/>
      <c r="AR17" s="178"/>
      <c r="AS17" s="178"/>
      <c r="AT17" s="178"/>
      <c r="AU17" s="178"/>
      <c r="AV17" s="178"/>
      <c r="AW17" s="178"/>
      <c r="AX17" s="178"/>
      <c r="AY17" s="178"/>
      <c r="AZ17" s="178"/>
      <c r="BA17" s="178"/>
      <c r="BB17" s="178"/>
      <c r="BC17" s="178"/>
      <c r="BD17" s="178"/>
      <c r="BE17" s="178"/>
      <c r="BF17" s="178"/>
      <c r="BG17" s="178"/>
      <c r="BH17" s="178"/>
      <c r="BI17" s="178"/>
      <c r="BJ17" s="178"/>
      <c r="BK17" s="178"/>
      <c r="BL17" s="178"/>
      <c r="BM17" s="178"/>
      <c r="BN17" s="178"/>
      <c r="BO17" s="178"/>
      <c r="BP17" s="178"/>
      <c r="BQ17" s="178"/>
      <c r="BR17" s="178"/>
      <c r="BS17" s="178"/>
      <c r="BT17" s="178"/>
      <c r="BU17" s="178"/>
      <c r="BV17" s="178"/>
      <c r="BW17" s="178"/>
      <c r="BX17" s="178"/>
      <c r="BY17" s="178"/>
      <c r="BZ17" s="178"/>
      <c r="CA17" s="178"/>
      <c r="CB17" s="178"/>
      <c r="CC17" s="178"/>
      <c r="CD17" s="178"/>
      <c r="CE17" s="178"/>
      <c r="CF17" s="178"/>
      <c r="CG17" s="178"/>
      <c r="CH17" s="178"/>
      <c r="CI17" s="178"/>
      <c r="CJ17" s="178"/>
      <c r="CK17" s="178"/>
      <c r="CL17" s="178"/>
      <c r="CM17" s="178"/>
      <c r="CN17" s="178"/>
      <c r="CO17" s="178"/>
      <c r="CP17" s="178"/>
      <c r="CQ17" s="178"/>
      <c r="CR17" s="178"/>
      <c r="CS17" s="178"/>
      <c r="CT17" s="178"/>
      <c r="CU17" s="178"/>
      <c r="CV17" s="178"/>
      <c r="CW17" s="178"/>
      <c r="CX17" s="178"/>
      <c r="CY17" s="178"/>
      <c r="CZ17" s="178"/>
      <c r="DA17" s="178"/>
      <c r="DB17" s="178"/>
      <c r="DC17" s="178"/>
      <c r="DD17" s="178"/>
      <c r="DE17" s="178"/>
      <c r="DF17" s="178"/>
      <c r="DG17" s="178"/>
      <c r="DH17" s="178"/>
      <c r="DI17" s="178"/>
      <c r="DJ17" s="178"/>
      <c r="DK17" s="178"/>
      <c r="DL17" s="178"/>
      <c r="DM17" s="178"/>
      <c r="DN17" s="178"/>
      <c r="DO17" s="178"/>
      <c r="DP17" s="178"/>
      <c r="DQ17" s="178"/>
      <c r="DR17" s="178"/>
      <c r="DS17" s="178"/>
      <c r="DT17" s="178"/>
      <c r="DU17" s="178"/>
      <c r="DV17" s="178"/>
      <c r="DW17" s="178"/>
      <c r="DX17" s="178"/>
      <c r="DY17" s="178"/>
      <c r="DZ17" s="178"/>
      <c r="EA17" s="178"/>
      <c r="EB17" s="178"/>
      <c r="EC17" s="178"/>
      <c r="ED17" s="178"/>
      <c r="EE17" s="178"/>
      <c r="EF17" s="178"/>
      <c r="EG17" s="178"/>
      <c r="EH17" s="178"/>
      <c r="EI17" s="178"/>
      <c r="EJ17" s="178"/>
      <c r="EK17" s="178"/>
      <c r="EL17" s="178"/>
      <c r="EM17" s="178"/>
      <c r="EN17" s="178"/>
      <c r="EO17" s="178"/>
      <c r="EP17" s="178"/>
      <c r="EQ17" s="178"/>
      <c r="ER17" s="178"/>
      <c r="ES17" s="178"/>
      <c r="ET17" s="178"/>
      <c r="EU17" s="178"/>
      <c r="EV17" s="178"/>
      <c r="EW17" s="178"/>
      <c r="EX17" s="178"/>
      <c r="EY17" s="178"/>
      <c r="EZ17" s="178"/>
      <c r="FA17" s="178"/>
      <c r="FB17" s="178"/>
      <c r="FC17" s="178"/>
      <c r="FD17" s="178"/>
      <c r="FE17" s="178"/>
      <c r="FF17" s="178"/>
      <c r="FG17" s="178"/>
      <c r="FH17" s="178"/>
      <c r="FI17" s="178"/>
      <c r="FJ17" s="178"/>
      <c r="FK17" s="178"/>
      <c r="FL17" s="178"/>
      <c r="FM17" s="178"/>
      <c r="FN17" s="178"/>
      <c r="FO17" s="178"/>
      <c r="FP17" s="178"/>
      <c r="FQ17" s="178"/>
      <c r="FR17" s="178"/>
      <c r="FS17" s="178"/>
      <c r="FT17" s="178"/>
      <c r="FU17" s="178"/>
      <c r="FV17" s="178"/>
      <c r="FW17" s="178"/>
      <c r="FX17" s="178"/>
      <c r="FY17" s="178"/>
      <c r="FZ17" s="178"/>
      <c r="GA17" s="178"/>
      <c r="GB17" s="178"/>
      <c r="GC17" s="178"/>
      <c r="GD17" s="178"/>
      <c r="GE17" s="178"/>
      <c r="GF17" s="178"/>
      <c r="GG17" s="178"/>
      <c r="GH17" s="178"/>
      <c r="GI17" s="178"/>
      <c r="GJ17" s="178"/>
      <c r="GK17" s="178"/>
      <c r="GL17" s="178"/>
      <c r="GM17" s="178"/>
      <c r="GN17" s="178"/>
      <c r="GO17" s="178"/>
      <c r="GP17" s="178"/>
      <c r="GQ17" s="178"/>
      <c r="GR17" s="178"/>
      <c r="GS17" s="178"/>
      <c r="GT17" s="178"/>
      <c r="GU17" s="178"/>
      <c r="GV17" s="178"/>
      <c r="GW17" s="178"/>
      <c r="GX17" s="178"/>
      <c r="GY17" s="178"/>
      <c r="GZ17" s="178"/>
      <c r="HA17" s="178"/>
      <c r="HB17" s="184"/>
      <c r="HC17" s="185"/>
      <c r="HD17" s="185"/>
      <c r="HE17" s="185"/>
      <c r="HF17" s="185"/>
      <c r="HG17" s="185"/>
      <c r="HH17" s="185"/>
      <c r="HI17" s="185"/>
      <c r="HJ17" s="185"/>
      <c r="HK17" s="185"/>
      <c r="HL17" s="185"/>
      <c r="HM17" s="185"/>
      <c r="HN17" s="185"/>
      <c r="HO17" s="185"/>
      <c r="HP17" s="185"/>
      <c r="HQ17" s="185"/>
    </row>
    <row r="18" ht="19.5" customHeight="1" spans="1:225">
      <c r="A18" s="182" t="s">
        <v>741</v>
      </c>
      <c r="B18" s="180">
        <v>37</v>
      </c>
      <c r="C18" s="178"/>
      <c r="D18" s="178"/>
      <c r="E18" s="178"/>
      <c r="F18" s="178"/>
      <c r="G18" s="178"/>
      <c r="H18" s="178"/>
      <c r="I18" s="178"/>
      <c r="J18" s="178"/>
      <c r="K18" s="178"/>
      <c r="L18" s="178"/>
      <c r="M18" s="178"/>
      <c r="N18" s="178"/>
      <c r="O18" s="178"/>
      <c r="P18" s="178"/>
      <c r="Q18" s="178"/>
      <c r="R18" s="178"/>
      <c r="S18" s="178"/>
      <c r="T18" s="178"/>
      <c r="U18" s="178"/>
      <c r="V18" s="178"/>
      <c r="W18" s="178"/>
      <c r="X18" s="178"/>
      <c r="Y18" s="178"/>
      <c r="Z18" s="178"/>
      <c r="AA18" s="178"/>
      <c r="AB18" s="178"/>
      <c r="AC18" s="178"/>
      <c r="AD18" s="178"/>
      <c r="AE18" s="178"/>
      <c r="AF18" s="178"/>
      <c r="AG18" s="178"/>
      <c r="AH18" s="178"/>
      <c r="AI18" s="178"/>
      <c r="AJ18" s="178"/>
      <c r="AK18" s="178"/>
      <c r="AL18" s="178"/>
      <c r="AM18" s="178"/>
      <c r="AN18" s="178"/>
      <c r="AO18" s="178"/>
      <c r="AP18" s="178"/>
      <c r="AQ18" s="178"/>
      <c r="AR18" s="178"/>
      <c r="AS18" s="178"/>
      <c r="AT18" s="178"/>
      <c r="AU18" s="178"/>
      <c r="AV18" s="178"/>
      <c r="AW18" s="178"/>
      <c r="AX18" s="178"/>
      <c r="AY18" s="178"/>
      <c r="AZ18" s="178"/>
      <c r="BA18" s="178"/>
      <c r="BB18" s="178"/>
      <c r="BC18" s="178"/>
      <c r="BD18" s="178"/>
      <c r="BE18" s="178"/>
      <c r="BF18" s="178"/>
      <c r="BG18" s="178"/>
      <c r="BH18" s="178"/>
      <c r="BI18" s="178"/>
      <c r="BJ18" s="178"/>
      <c r="BK18" s="178"/>
      <c r="BL18" s="178"/>
      <c r="BM18" s="178"/>
      <c r="BN18" s="178"/>
      <c r="BO18" s="178"/>
      <c r="BP18" s="178"/>
      <c r="BQ18" s="178"/>
      <c r="BR18" s="178"/>
      <c r="BS18" s="178"/>
      <c r="BT18" s="178"/>
      <c r="BU18" s="178"/>
      <c r="BV18" s="178"/>
      <c r="BW18" s="178"/>
      <c r="BX18" s="178"/>
      <c r="BY18" s="178"/>
      <c r="BZ18" s="178"/>
      <c r="CA18" s="178"/>
      <c r="CB18" s="178"/>
      <c r="CC18" s="178"/>
      <c r="CD18" s="178"/>
      <c r="CE18" s="178"/>
      <c r="CF18" s="178"/>
      <c r="CG18" s="178"/>
      <c r="CH18" s="178"/>
      <c r="CI18" s="178"/>
      <c r="CJ18" s="178"/>
      <c r="CK18" s="178"/>
      <c r="CL18" s="178"/>
      <c r="CM18" s="178"/>
      <c r="CN18" s="178"/>
      <c r="CO18" s="178"/>
      <c r="CP18" s="178"/>
      <c r="CQ18" s="178"/>
      <c r="CR18" s="178"/>
      <c r="CS18" s="178"/>
      <c r="CT18" s="178"/>
      <c r="CU18" s="178"/>
      <c r="CV18" s="178"/>
      <c r="CW18" s="178"/>
      <c r="CX18" s="178"/>
      <c r="CY18" s="178"/>
      <c r="CZ18" s="178"/>
      <c r="DA18" s="178"/>
      <c r="DB18" s="178"/>
      <c r="DC18" s="178"/>
      <c r="DD18" s="178"/>
      <c r="DE18" s="178"/>
      <c r="DF18" s="178"/>
      <c r="DG18" s="178"/>
      <c r="DH18" s="178"/>
      <c r="DI18" s="178"/>
      <c r="DJ18" s="178"/>
      <c r="DK18" s="178"/>
      <c r="DL18" s="178"/>
      <c r="DM18" s="178"/>
      <c r="DN18" s="178"/>
      <c r="DO18" s="178"/>
      <c r="DP18" s="178"/>
      <c r="DQ18" s="178"/>
      <c r="DR18" s="178"/>
      <c r="DS18" s="178"/>
      <c r="DT18" s="178"/>
      <c r="DU18" s="178"/>
      <c r="DV18" s="178"/>
      <c r="DW18" s="178"/>
      <c r="DX18" s="178"/>
      <c r="DY18" s="178"/>
      <c r="DZ18" s="178"/>
      <c r="EA18" s="178"/>
      <c r="EB18" s="178"/>
      <c r="EC18" s="178"/>
      <c r="ED18" s="178"/>
      <c r="EE18" s="178"/>
      <c r="EF18" s="178"/>
      <c r="EG18" s="178"/>
      <c r="EH18" s="178"/>
      <c r="EI18" s="178"/>
      <c r="EJ18" s="178"/>
      <c r="EK18" s="178"/>
      <c r="EL18" s="178"/>
      <c r="EM18" s="178"/>
      <c r="EN18" s="178"/>
      <c r="EO18" s="178"/>
      <c r="EP18" s="178"/>
      <c r="EQ18" s="178"/>
      <c r="ER18" s="178"/>
      <c r="ES18" s="178"/>
      <c r="ET18" s="178"/>
      <c r="EU18" s="178"/>
      <c r="EV18" s="178"/>
      <c r="EW18" s="178"/>
      <c r="EX18" s="178"/>
      <c r="EY18" s="178"/>
      <c r="EZ18" s="178"/>
      <c r="FA18" s="178"/>
      <c r="FB18" s="178"/>
      <c r="FC18" s="178"/>
      <c r="FD18" s="178"/>
      <c r="FE18" s="178"/>
      <c r="FF18" s="178"/>
      <c r="FG18" s="178"/>
      <c r="FH18" s="178"/>
      <c r="FI18" s="178"/>
      <c r="FJ18" s="178"/>
      <c r="FK18" s="178"/>
      <c r="FL18" s="178"/>
      <c r="FM18" s="178"/>
      <c r="FN18" s="178"/>
      <c r="FO18" s="178"/>
      <c r="FP18" s="178"/>
      <c r="FQ18" s="178"/>
      <c r="FR18" s="178"/>
      <c r="FS18" s="178"/>
      <c r="FT18" s="178"/>
      <c r="FU18" s="178"/>
      <c r="FV18" s="178"/>
      <c r="FW18" s="178"/>
      <c r="FX18" s="178"/>
      <c r="FY18" s="178"/>
      <c r="FZ18" s="178"/>
      <c r="GA18" s="178"/>
      <c r="GB18" s="178"/>
      <c r="GC18" s="178"/>
      <c r="GD18" s="178"/>
      <c r="GE18" s="178"/>
      <c r="GF18" s="178"/>
      <c r="GG18" s="178"/>
      <c r="GH18" s="178"/>
      <c r="GI18" s="178"/>
      <c r="GJ18" s="178"/>
      <c r="GK18" s="178"/>
      <c r="GL18" s="178"/>
      <c r="GM18" s="178"/>
      <c r="GN18" s="178"/>
      <c r="GO18" s="178"/>
      <c r="GP18" s="178"/>
      <c r="GQ18" s="178"/>
      <c r="GR18" s="178"/>
      <c r="GS18" s="178"/>
      <c r="GT18" s="178"/>
      <c r="GU18" s="178"/>
      <c r="GV18" s="178"/>
      <c r="GW18" s="178"/>
      <c r="GX18" s="178"/>
      <c r="GY18" s="178"/>
      <c r="GZ18" s="178"/>
      <c r="HA18" s="178"/>
      <c r="HB18" s="184"/>
      <c r="HC18" s="185"/>
      <c r="HD18" s="185"/>
      <c r="HE18" s="185"/>
      <c r="HF18" s="185"/>
      <c r="HG18" s="185"/>
      <c r="HH18" s="185"/>
      <c r="HI18" s="185"/>
      <c r="HJ18" s="185"/>
      <c r="HK18" s="185"/>
      <c r="HL18" s="185"/>
      <c r="HM18" s="185"/>
      <c r="HN18" s="185"/>
      <c r="HO18" s="185"/>
      <c r="HP18" s="185"/>
      <c r="HQ18" s="185"/>
    </row>
    <row r="19" ht="19.5" customHeight="1" spans="1:225">
      <c r="A19" s="182" t="s">
        <v>742</v>
      </c>
      <c r="B19" s="180">
        <v>2</v>
      </c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8"/>
      <c r="O19" s="178"/>
      <c r="P19" s="178"/>
      <c r="Q19" s="178"/>
      <c r="R19" s="178"/>
      <c r="S19" s="178"/>
      <c r="T19" s="178"/>
      <c r="U19" s="178"/>
      <c r="V19" s="178"/>
      <c r="W19" s="178"/>
      <c r="X19" s="178"/>
      <c r="Y19" s="178"/>
      <c r="Z19" s="178"/>
      <c r="AA19" s="178"/>
      <c r="AB19" s="178"/>
      <c r="AC19" s="178"/>
      <c r="AD19" s="178"/>
      <c r="AE19" s="178"/>
      <c r="AF19" s="178"/>
      <c r="AG19" s="178"/>
      <c r="AH19" s="178"/>
      <c r="AI19" s="178"/>
      <c r="AJ19" s="178"/>
      <c r="AK19" s="178"/>
      <c r="AL19" s="178"/>
      <c r="AM19" s="178"/>
      <c r="AN19" s="178"/>
      <c r="AO19" s="178"/>
      <c r="AP19" s="178"/>
      <c r="AQ19" s="178"/>
      <c r="AR19" s="178"/>
      <c r="AS19" s="178"/>
      <c r="AT19" s="178"/>
      <c r="AU19" s="178"/>
      <c r="AV19" s="178"/>
      <c r="AW19" s="178"/>
      <c r="AX19" s="178"/>
      <c r="AY19" s="178"/>
      <c r="AZ19" s="178"/>
      <c r="BA19" s="178"/>
      <c r="BB19" s="178"/>
      <c r="BC19" s="178"/>
      <c r="BD19" s="178"/>
      <c r="BE19" s="178"/>
      <c r="BF19" s="178"/>
      <c r="BG19" s="178"/>
      <c r="BH19" s="178"/>
      <c r="BI19" s="178"/>
      <c r="BJ19" s="178"/>
      <c r="BK19" s="178"/>
      <c r="BL19" s="178"/>
      <c r="BM19" s="178"/>
      <c r="BN19" s="178"/>
      <c r="BO19" s="178"/>
      <c r="BP19" s="178"/>
      <c r="BQ19" s="178"/>
      <c r="BR19" s="178"/>
      <c r="BS19" s="178"/>
      <c r="BT19" s="178"/>
      <c r="BU19" s="178"/>
      <c r="BV19" s="178"/>
      <c r="BW19" s="178"/>
      <c r="BX19" s="178"/>
      <c r="BY19" s="178"/>
      <c r="BZ19" s="178"/>
      <c r="CA19" s="178"/>
      <c r="CB19" s="178"/>
      <c r="CC19" s="178"/>
      <c r="CD19" s="178"/>
      <c r="CE19" s="178"/>
      <c r="CF19" s="178"/>
      <c r="CG19" s="178"/>
      <c r="CH19" s="178"/>
      <c r="CI19" s="178"/>
      <c r="CJ19" s="178"/>
      <c r="CK19" s="178"/>
      <c r="CL19" s="178"/>
      <c r="CM19" s="178"/>
      <c r="CN19" s="178"/>
      <c r="CO19" s="178"/>
      <c r="CP19" s="178"/>
      <c r="CQ19" s="178"/>
      <c r="CR19" s="178"/>
      <c r="CS19" s="178"/>
      <c r="CT19" s="178"/>
      <c r="CU19" s="178"/>
      <c r="CV19" s="178"/>
      <c r="CW19" s="178"/>
      <c r="CX19" s="178"/>
      <c r="CY19" s="178"/>
      <c r="CZ19" s="178"/>
      <c r="DA19" s="178"/>
      <c r="DB19" s="178"/>
      <c r="DC19" s="178"/>
      <c r="DD19" s="178"/>
      <c r="DE19" s="178"/>
      <c r="DF19" s="178"/>
      <c r="DG19" s="178"/>
      <c r="DH19" s="178"/>
      <c r="DI19" s="178"/>
      <c r="DJ19" s="178"/>
      <c r="DK19" s="178"/>
      <c r="DL19" s="178"/>
      <c r="DM19" s="178"/>
      <c r="DN19" s="178"/>
      <c r="DO19" s="178"/>
      <c r="DP19" s="178"/>
      <c r="DQ19" s="178"/>
      <c r="DR19" s="178"/>
      <c r="DS19" s="178"/>
      <c r="DT19" s="178"/>
      <c r="DU19" s="178"/>
      <c r="DV19" s="178"/>
      <c r="DW19" s="178"/>
      <c r="DX19" s="178"/>
      <c r="DY19" s="178"/>
      <c r="DZ19" s="178"/>
      <c r="EA19" s="178"/>
      <c r="EB19" s="178"/>
      <c r="EC19" s="178"/>
      <c r="ED19" s="178"/>
      <c r="EE19" s="178"/>
      <c r="EF19" s="178"/>
      <c r="EG19" s="178"/>
      <c r="EH19" s="178"/>
      <c r="EI19" s="178"/>
      <c r="EJ19" s="178"/>
      <c r="EK19" s="178"/>
      <c r="EL19" s="178"/>
      <c r="EM19" s="178"/>
      <c r="EN19" s="178"/>
      <c r="EO19" s="178"/>
      <c r="EP19" s="178"/>
      <c r="EQ19" s="178"/>
      <c r="ER19" s="178"/>
      <c r="ES19" s="178"/>
      <c r="ET19" s="178"/>
      <c r="EU19" s="178"/>
      <c r="EV19" s="178"/>
      <c r="EW19" s="178"/>
      <c r="EX19" s="178"/>
      <c r="EY19" s="178"/>
      <c r="EZ19" s="178"/>
      <c r="FA19" s="178"/>
      <c r="FB19" s="178"/>
      <c r="FC19" s="178"/>
      <c r="FD19" s="178"/>
      <c r="FE19" s="178"/>
      <c r="FF19" s="178"/>
      <c r="FG19" s="178"/>
      <c r="FH19" s="178"/>
      <c r="FI19" s="178"/>
      <c r="FJ19" s="178"/>
      <c r="FK19" s="178"/>
      <c r="FL19" s="178"/>
      <c r="FM19" s="178"/>
      <c r="FN19" s="178"/>
      <c r="FO19" s="178"/>
      <c r="FP19" s="178"/>
      <c r="FQ19" s="178"/>
      <c r="FR19" s="178"/>
      <c r="FS19" s="178"/>
      <c r="FT19" s="178"/>
      <c r="FU19" s="178"/>
      <c r="FV19" s="178"/>
      <c r="FW19" s="178"/>
      <c r="FX19" s="178"/>
      <c r="FY19" s="178"/>
      <c r="FZ19" s="178"/>
      <c r="GA19" s="178"/>
      <c r="GB19" s="178"/>
      <c r="GC19" s="178"/>
      <c r="GD19" s="178"/>
      <c r="GE19" s="178"/>
      <c r="GF19" s="178"/>
      <c r="GG19" s="178"/>
      <c r="GH19" s="178"/>
      <c r="GI19" s="178"/>
      <c r="GJ19" s="178"/>
      <c r="GK19" s="178"/>
      <c r="GL19" s="178"/>
      <c r="GM19" s="178"/>
      <c r="GN19" s="178"/>
      <c r="GO19" s="178"/>
      <c r="GP19" s="178"/>
      <c r="GQ19" s="178"/>
      <c r="GR19" s="178"/>
      <c r="GS19" s="178"/>
      <c r="GT19" s="178"/>
      <c r="GU19" s="178"/>
      <c r="GV19" s="178"/>
      <c r="GW19" s="178"/>
      <c r="GX19" s="178"/>
      <c r="GY19" s="178"/>
      <c r="GZ19" s="178"/>
      <c r="HA19" s="178"/>
      <c r="HB19" s="184"/>
      <c r="HC19" s="185"/>
      <c r="HD19" s="185"/>
      <c r="HE19" s="185"/>
      <c r="HF19" s="185"/>
      <c r="HG19" s="185"/>
      <c r="HH19" s="185"/>
      <c r="HI19" s="185"/>
      <c r="HJ19" s="185"/>
      <c r="HK19" s="185"/>
      <c r="HL19" s="185"/>
      <c r="HM19" s="185"/>
      <c r="HN19" s="185"/>
      <c r="HO19" s="185"/>
      <c r="HP19" s="185"/>
      <c r="HQ19" s="185"/>
    </row>
    <row r="20" ht="19.5" customHeight="1" spans="1:225">
      <c r="A20" s="182" t="s">
        <v>743</v>
      </c>
      <c r="B20" s="180">
        <v>138</v>
      </c>
      <c r="C20" s="178"/>
      <c r="D20" s="178"/>
      <c r="E20" s="178"/>
      <c r="F20" s="178"/>
      <c r="G20" s="178"/>
      <c r="H20" s="178"/>
      <c r="I20" s="178"/>
      <c r="J20" s="178"/>
      <c r="K20" s="178"/>
      <c r="L20" s="178"/>
      <c r="M20" s="178"/>
      <c r="N20" s="178"/>
      <c r="O20" s="178"/>
      <c r="P20" s="178"/>
      <c r="Q20" s="178"/>
      <c r="R20" s="178"/>
      <c r="S20" s="178"/>
      <c r="T20" s="178"/>
      <c r="U20" s="178"/>
      <c r="V20" s="178"/>
      <c r="W20" s="178"/>
      <c r="X20" s="178"/>
      <c r="Y20" s="178"/>
      <c r="Z20" s="178"/>
      <c r="AA20" s="178"/>
      <c r="AB20" s="178"/>
      <c r="AC20" s="178"/>
      <c r="AD20" s="178"/>
      <c r="AE20" s="178"/>
      <c r="AF20" s="178"/>
      <c r="AG20" s="178"/>
      <c r="AH20" s="178"/>
      <c r="AI20" s="178"/>
      <c r="AJ20" s="178"/>
      <c r="AK20" s="178"/>
      <c r="AL20" s="178"/>
      <c r="AM20" s="178"/>
      <c r="AN20" s="178"/>
      <c r="AO20" s="178"/>
      <c r="AP20" s="178"/>
      <c r="AQ20" s="178"/>
      <c r="AR20" s="178"/>
      <c r="AS20" s="178"/>
      <c r="AT20" s="178"/>
      <c r="AU20" s="178"/>
      <c r="AV20" s="178"/>
      <c r="AW20" s="178"/>
      <c r="AX20" s="178"/>
      <c r="AY20" s="178"/>
      <c r="AZ20" s="178"/>
      <c r="BA20" s="178"/>
      <c r="BB20" s="178"/>
      <c r="BC20" s="178"/>
      <c r="BD20" s="178"/>
      <c r="BE20" s="178"/>
      <c r="BF20" s="178"/>
      <c r="BG20" s="178"/>
      <c r="BH20" s="178"/>
      <c r="BI20" s="178"/>
      <c r="BJ20" s="178"/>
      <c r="BK20" s="178"/>
      <c r="BL20" s="178"/>
      <c r="BM20" s="178"/>
      <c r="BN20" s="178"/>
      <c r="BO20" s="178"/>
      <c r="BP20" s="178"/>
      <c r="BQ20" s="178"/>
      <c r="BR20" s="178"/>
      <c r="BS20" s="178"/>
      <c r="BT20" s="178"/>
      <c r="BU20" s="178"/>
      <c r="BV20" s="178"/>
      <c r="BW20" s="178"/>
      <c r="BX20" s="178"/>
      <c r="BY20" s="178"/>
      <c r="BZ20" s="178"/>
      <c r="CA20" s="178"/>
      <c r="CB20" s="178"/>
      <c r="CC20" s="178"/>
      <c r="CD20" s="178"/>
      <c r="CE20" s="178"/>
      <c r="CF20" s="178"/>
      <c r="CG20" s="178"/>
      <c r="CH20" s="178"/>
      <c r="CI20" s="178"/>
      <c r="CJ20" s="178"/>
      <c r="CK20" s="178"/>
      <c r="CL20" s="178"/>
      <c r="CM20" s="178"/>
      <c r="CN20" s="178"/>
      <c r="CO20" s="178"/>
      <c r="CP20" s="178"/>
      <c r="CQ20" s="178"/>
      <c r="CR20" s="178"/>
      <c r="CS20" s="178"/>
      <c r="CT20" s="178"/>
      <c r="CU20" s="178"/>
      <c r="CV20" s="178"/>
      <c r="CW20" s="178"/>
      <c r="CX20" s="178"/>
      <c r="CY20" s="178"/>
      <c r="CZ20" s="178"/>
      <c r="DA20" s="178"/>
      <c r="DB20" s="178"/>
      <c r="DC20" s="178"/>
      <c r="DD20" s="178"/>
      <c r="DE20" s="178"/>
      <c r="DF20" s="178"/>
      <c r="DG20" s="178"/>
      <c r="DH20" s="178"/>
      <c r="DI20" s="178"/>
      <c r="DJ20" s="178"/>
      <c r="DK20" s="178"/>
      <c r="DL20" s="178"/>
      <c r="DM20" s="178"/>
      <c r="DN20" s="178"/>
      <c r="DO20" s="178"/>
      <c r="DP20" s="178"/>
      <c r="DQ20" s="178"/>
      <c r="DR20" s="178"/>
      <c r="DS20" s="178"/>
      <c r="DT20" s="178"/>
      <c r="DU20" s="178"/>
      <c r="DV20" s="178"/>
      <c r="DW20" s="178"/>
      <c r="DX20" s="178"/>
      <c r="DY20" s="178"/>
      <c r="DZ20" s="178"/>
      <c r="EA20" s="178"/>
      <c r="EB20" s="178"/>
      <c r="EC20" s="178"/>
      <c r="ED20" s="178"/>
      <c r="EE20" s="178"/>
      <c r="EF20" s="178"/>
      <c r="EG20" s="178"/>
      <c r="EH20" s="178"/>
      <c r="EI20" s="178"/>
      <c r="EJ20" s="178"/>
      <c r="EK20" s="178"/>
      <c r="EL20" s="178"/>
      <c r="EM20" s="178"/>
      <c r="EN20" s="178"/>
      <c r="EO20" s="178"/>
      <c r="EP20" s="178"/>
      <c r="EQ20" s="178"/>
      <c r="ER20" s="178"/>
      <c r="ES20" s="178"/>
      <c r="ET20" s="178"/>
      <c r="EU20" s="178"/>
      <c r="EV20" s="178"/>
      <c r="EW20" s="178"/>
      <c r="EX20" s="178"/>
      <c r="EY20" s="178"/>
      <c r="EZ20" s="178"/>
      <c r="FA20" s="178"/>
      <c r="FB20" s="178"/>
      <c r="FC20" s="178"/>
      <c r="FD20" s="178"/>
      <c r="FE20" s="178"/>
      <c r="FF20" s="178"/>
      <c r="FG20" s="178"/>
      <c r="FH20" s="178"/>
      <c r="FI20" s="178"/>
      <c r="FJ20" s="178"/>
      <c r="FK20" s="178"/>
      <c r="FL20" s="178"/>
      <c r="FM20" s="178"/>
      <c r="FN20" s="178"/>
      <c r="FO20" s="178"/>
      <c r="FP20" s="178"/>
      <c r="FQ20" s="178"/>
      <c r="FR20" s="178"/>
      <c r="FS20" s="178"/>
      <c r="FT20" s="178"/>
      <c r="FU20" s="178"/>
      <c r="FV20" s="178"/>
      <c r="FW20" s="178"/>
      <c r="FX20" s="178"/>
      <c r="FY20" s="178"/>
      <c r="FZ20" s="178"/>
      <c r="GA20" s="178"/>
      <c r="GB20" s="178"/>
      <c r="GC20" s="178"/>
      <c r="GD20" s="178"/>
      <c r="GE20" s="178"/>
      <c r="GF20" s="178"/>
      <c r="GG20" s="178"/>
      <c r="GH20" s="178"/>
      <c r="GI20" s="178"/>
      <c r="GJ20" s="178"/>
      <c r="GK20" s="178"/>
      <c r="GL20" s="178"/>
      <c r="GM20" s="178"/>
      <c r="GN20" s="178"/>
      <c r="GO20" s="178"/>
      <c r="GP20" s="178"/>
      <c r="GQ20" s="178"/>
      <c r="GR20" s="178"/>
      <c r="GS20" s="178"/>
      <c r="GT20" s="178"/>
      <c r="GU20" s="178"/>
      <c r="GV20" s="178"/>
      <c r="GW20" s="178"/>
      <c r="GX20" s="178"/>
      <c r="GY20" s="178"/>
      <c r="GZ20" s="178"/>
      <c r="HA20" s="178"/>
      <c r="HB20" s="184"/>
      <c r="HC20" s="185"/>
      <c r="HD20" s="185"/>
      <c r="HE20" s="185"/>
      <c r="HF20" s="185"/>
      <c r="HG20" s="185"/>
      <c r="HH20" s="185"/>
      <c r="HI20" s="185"/>
      <c r="HJ20" s="185"/>
      <c r="HK20" s="185"/>
      <c r="HL20" s="185"/>
      <c r="HM20" s="185"/>
      <c r="HN20" s="185"/>
      <c r="HO20" s="185"/>
      <c r="HP20" s="185"/>
      <c r="HQ20" s="185"/>
    </row>
    <row r="21" ht="19.5" customHeight="1" spans="1:225">
      <c r="A21" s="182" t="s">
        <v>744</v>
      </c>
      <c r="B21" s="180">
        <v>416</v>
      </c>
      <c r="C21" s="178"/>
      <c r="D21" s="178"/>
      <c r="E21" s="178"/>
      <c r="F21" s="178"/>
      <c r="G21" s="178"/>
      <c r="H21" s="178"/>
      <c r="I21" s="178"/>
      <c r="J21" s="178"/>
      <c r="K21" s="178"/>
      <c r="L21" s="178"/>
      <c r="M21" s="178"/>
      <c r="N21" s="178"/>
      <c r="O21" s="178"/>
      <c r="P21" s="178"/>
      <c r="Q21" s="178"/>
      <c r="R21" s="178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  <c r="AE21" s="178"/>
      <c r="AF21" s="178"/>
      <c r="AG21" s="178"/>
      <c r="AH21" s="178"/>
      <c r="AI21" s="178"/>
      <c r="AJ21" s="178"/>
      <c r="AK21" s="178"/>
      <c r="AL21" s="178"/>
      <c r="AM21" s="178"/>
      <c r="AN21" s="178"/>
      <c r="AO21" s="178"/>
      <c r="AP21" s="178"/>
      <c r="AQ21" s="178"/>
      <c r="AR21" s="178"/>
      <c r="AS21" s="178"/>
      <c r="AT21" s="178"/>
      <c r="AU21" s="178"/>
      <c r="AV21" s="178"/>
      <c r="AW21" s="178"/>
      <c r="AX21" s="178"/>
      <c r="AY21" s="178"/>
      <c r="AZ21" s="178"/>
      <c r="BA21" s="178"/>
      <c r="BB21" s="178"/>
      <c r="BC21" s="178"/>
      <c r="BD21" s="178"/>
      <c r="BE21" s="178"/>
      <c r="BF21" s="178"/>
      <c r="BG21" s="178"/>
      <c r="BH21" s="178"/>
      <c r="BI21" s="178"/>
      <c r="BJ21" s="178"/>
      <c r="BK21" s="178"/>
      <c r="BL21" s="178"/>
      <c r="BM21" s="178"/>
      <c r="BN21" s="178"/>
      <c r="BO21" s="178"/>
      <c r="BP21" s="178"/>
      <c r="BQ21" s="178"/>
      <c r="BR21" s="178"/>
      <c r="BS21" s="178"/>
      <c r="BT21" s="178"/>
      <c r="BU21" s="178"/>
      <c r="BV21" s="178"/>
      <c r="BW21" s="178"/>
      <c r="BX21" s="178"/>
      <c r="BY21" s="178"/>
      <c r="BZ21" s="178"/>
      <c r="CA21" s="178"/>
      <c r="CB21" s="178"/>
      <c r="CC21" s="178"/>
      <c r="CD21" s="178"/>
      <c r="CE21" s="178"/>
      <c r="CF21" s="178"/>
      <c r="CG21" s="178"/>
      <c r="CH21" s="178"/>
      <c r="CI21" s="178"/>
      <c r="CJ21" s="178"/>
      <c r="CK21" s="178"/>
      <c r="CL21" s="178"/>
      <c r="CM21" s="178"/>
      <c r="CN21" s="178"/>
      <c r="CO21" s="178"/>
      <c r="CP21" s="178"/>
      <c r="CQ21" s="178"/>
      <c r="CR21" s="178"/>
      <c r="CS21" s="178"/>
      <c r="CT21" s="178"/>
      <c r="CU21" s="178"/>
      <c r="CV21" s="178"/>
      <c r="CW21" s="178"/>
      <c r="CX21" s="178"/>
      <c r="CY21" s="178"/>
      <c r="CZ21" s="178"/>
      <c r="DA21" s="178"/>
      <c r="DB21" s="178"/>
      <c r="DC21" s="178"/>
      <c r="DD21" s="178"/>
      <c r="DE21" s="178"/>
      <c r="DF21" s="178"/>
      <c r="DG21" s="178"/>
      <c r="DH21" s="178"/>
      <c r="DI21" s="178"/>
      <c r="DJ21" s="178"/>
      <c r="DK21" s="178"/>
      <c r="DL21" s="178"/>
      <c r="DM21" s="178"/>
      <c r="DN21" s="178"/>
      <c r="DO21" s="178"/>
      <c r="DP21" s="178"/>
      <c r="DQ21" s="178"/>
      <c r="DR21" s="178"/>
      <c r="DS21" s="178"/>
      <c r="DT21" s="178"/>
      <c r="DU21" s="178"/>
      <c r="DV21" s="178"/>
      <c r="DW21" s="178"/>
      <c r="DX21" s="178"/>
      <c r="DY21" s="178"/>
      <c r="DZ21" s="178"/>
      <c r="EA21" s="178"/>
      <c r="EB21" s="178"/>
      <c r="EC21" s="178"/>
      <c r="ED21" s="178"/>
      <c r="EE21" s="178"/>
      <c r="EF21" s="178"/>
      <c r="EG21" s="178"/>
      <c r="EH21" s="178"/>
      <c r="EI21" s="178"/>
      <c r="EJ21" s="178"/>
      <c r="EK21" s="178"/>
      <c r="EL21" s="178"/>
      <c r="EM21" s="178"/>
      <c r="EN21" s="178"/>
      <c r="EO21" s="178"/>
      <c r="EP21" s="178"/>
      <c r="EQ21" s="178"/>
      <c r="ER21" s="178"/>
      <c r="ES21" s="178"/>
      <c r="ET21" s="178"/>
      <c r="EU21" s="178"/>
      <c r="EV21" s="178"/>
      <c r="EW21" s="178"/>
      <c r="EX21" s="178"/>
      <c r="EY21" s="178"/>
      <c r="EZ21" s="178"/>
      <c r="FA21" s="178"/>
      <c r="FB21" s="178"/>
      <c r="FC21" s="178"/>
      <c r="FD21" s="178"/>
      <c r="FE21" s="178"/>
      <c r="FF21" s="178"/>
      <c r="FG21" s="178"/>
      <c r="FH21" s="178"/>
      <c r="FI21" s="178"/>
      <c r="FJ21" s="178"/>
      <c r="FK21" s="178"/>
      <c r="FL21" s="178"/>
      <c r="FM21" s="178"/>
      <c r="FN21" s="178"/>
      <c r="FO21" s="178"/>
      <c r="FP21" s="178"/>
      <c r="FQ21" s="178"/>
      <c r="FR21" s="178"/>
      <c r="FS21" s="178"/>
      <c r="FT21" s="178"/>
      <c r="FU21" s="178"/>
      <c r="FV21" s="178"/>
      <c r="FW21" s="178"/>
      <c r="FX21" s="178"/>
      <c r="FY21" s="178"/>
      <c r="FZ21" s="178"/>
      <c r="GA21" s="178"/>
      <c r="GB21" s="178"/>
      <c r="GC21" s="178"/>
      <c r="GD21" s="178"/>
      <c r="GE21" s="178"/>
      <c r="GF21" s="178"/>
      <c r="GG21" s="178"/>
      <c r="GH21" s="178"/>
      <c r="GI21" s="178"/>
      <c r="GJ21" s="178"/>
      <c r="GK21" s="178"/>
      <c r="GL21" s="178"/>
      <c r="GM21" s="178"/>
      <c r="GN21" s="178"/>
      <c r="GO21" s="178"/>
      <c r="GP21" s="178"/>
      <c r="GQ21" s="178"/>
      <c r="GR21" s="178"/>
      <c r="GS21" s="178"/>
      <c r="GT21" s="178"/>
      <c r="GU21" s="178"/>
      <c r="GV21" s="178"/>
      <c r="GW21" s="178"/>
      <c r="GX21" s="178"/>
      <c r="GY21" s="178"/>
      <c r="GZ21" s="178"/>
      <c r="HA21" s="178"/>
      <c r="HB21" s="184"/>
      <c r="HC21" s="185"/>
      <c r="HD21" s="185"/>
      <c r="HE21" s="185"/>
      <c r="HF21" s="185"/>
      <c r="HG21" s="185"/>
      <c r="HH21" s="185"/>
      <c r="HI21" s="185"/>
      <c r="HJ21" s="185"/>
      <c r="HK21" s="185"/>
      <c r="HL21" s="185"/>
      <c r="HM21" s="185"/>
      <c r="HN21" s="185"/>
      <c r="HO21" s="185"/>
      <c r="HP21" s="185"/>
      <c r="HQ21" s="185"/>
    </row>
    <row r="22" ht="19.5" customHeight="1" spans="1:225">
      <c r="A22" s="182" t="s">
        <v>745</v>
      </c>
      <c r="B22" s="180">
        <v>154</v>
      </c>
      <c r="C22" s="178"/>
      <c r="D22" s="178"/>
      <c r="E22" s="178"/>
      <c r="F22" s="178"/>
      <c r="G22" s="178"/>
      <c r="H22" s="178"/>
      <c r="I22" s="178"/>
      <c r="J22" s="178"/>
      <c r="K22" s="178"/>
      <c r="L22" s="178"/>
      <c r="M22" s="178"/>
      <c r="N22" s="178"/>
      <c r="O22" s="178"/>
      <c r="P22" s="178"/>
      <c r="Q22" s="178"/>
      <c r="R22" s="178"/>
      <c r="S22" s="178"/>
      <c r="T22" s="178"/>
      <c r="U22" s="178"/>
      <c r="V22" s="178"/>
      <c r="W22" s="178"/>
      <c r="X22" s="178"/>
      <c r="Y22" s="178"/>
      <c r="Z22" s="178"/>
      <c r="AA22" s="178"/>
      <c r="AB22" s="178"/>
      <c r="AC22" s="178"/>
      <c r="AD22" s="178"/>
      <c r="AE22" s="178"/>
      <c r="AF22" s="178"/>
      <c r="AG22" s="178"/>
      <c r="AH22" s="178"/>
      <c r="AI22" s="178"/>
      <c r="AJ22" s="178"/>
      <c r="AK22" s="178"/>
      <c r="AL22" s="178"/>
      <c r="AM22" s="178"/>
      <c r="AN22" s="178"/>
      <c r="AO22" s="178"/>
      <c r="AP22" s="178"/>
      <c r="AQ22" s="178"/>
      <c r="AR22" s="178"/>
      <c r="AS22" s="178"/>
      <c r="AT22" s="178"/>
      <c r="AU22" s="178"/>
      <c r="AV22" s="178"/>
      <c r="AW22" s="178"/>
      <c r="AX22" s="178"/>
      <c r="AY22" s="178"/>
      <c r="AZ22" s="178"/>
      <c r="BA22" s="178"/>
      <c r="BB22" s="178"/>
      <c r="BC22" s="178"/>
      <c r="BD22" s="178"/>
      <c r="BE22" s="178"/>
      <c r="BF22" s="178"/>
      <c r="BG22" s="178"/>
      <c r="BH22" s="178"/>
      <c r="BI22" s="178"/>
      <c r="BJ22" s="178"/>
      <c r="BK22" s="178"/>
      <c r="BL22" s="178"/>
      <c r="BM22" s="178"/>
      <c r="BN22" s="178"/>
      <c r="BO22" s="178"/>
      <c r="BP22" s="178"/>
      <c r="BQ22" s="178"/>
      <c r="BR22" s="178"/>
      <c r="BS22" s="178"/>
      <c r="BT22" s="178"/>
      <c r="BU22" s="178"/>
      <c r="BV22" s="178"/>
      <c r="BW22" s="178"/>
      <c r="BX22" s="178"/>
      <c r="BY22" s="178"/>
      <c r="BZ22" s="178"/>
      <c r="CA22" s="178"/>
      <c r="CB22" s="178"/>
      <c r="CC22" s="178"/>
      <c r="CD22" s="178"/>
      <c r="CE22" s="178"/>
      <c r="CF22" s="178"/>
      <c r="CG22" s="178"/>
      <c r="CH22" s="178"/>
      <c r="CI22" s="178"/>
      <c r="CJ22" s="178"/>
      <c r="CK22" s="178"/>
      <c r="CL22" s="178"/>
      <c r="CM22" s="178"/>
      <c r="CN22" s="178"/>
      <c r="CO22" s="178"/>
      <c r="CP22" s="178"/>
      <c r="CQ22" s="178"/>
      <c r="CR22" s="178"/>
      <c r="CS22" s="178"/>
      <c r="CT22" s="178"/>
      <c r="CU22" s="178"/>
      <c r="CV22" s="178"/>
      <c r="CW22" s="178"/>
      <c r="CX22" s="178"/>
      <c r="CY22" s="178"/>
      <c r="CZ22" s="178"/>
      <c r="DA22" s="178"/>
      <c r="DB22" s="178"/>
      <c r="DC22" s="178"/>
      <c r="DD22" s="178"/>
      <c r="DE22" s="178"/>
      <c r="DF22" s="178"/>
      <c r="DG22" s="178"/>
      <c r="DH22" s="178"/>
      <c r="DI22" s="178"/>
      <c r="DJ22" s="178"/>
      <c r="DK22" s="178"/>
      <c r="DL22" s="178"/>
      <c r="DM22" s="178"/>
      <c r="DN22" s="178"/>
      <c r="DO22" s="178"/>
      <c r="DP22" s="178"/>
      <c r="DQ22" s="178"/>
      <c r="DR22" s="178"/>
      <c r="DS22" s="178"/>
      <c r="DT22" s="178"/>
      <c r="DU22" s="178"/>
      <c r="DV22" s="178"/>
      <c r="DW22" s="178"/>
      <c r="DX22" s="178"/>
      <c r="DY22" s="178"/>
      <c r="DZ22" s="178"/>
      <c r="EA22" s="178"/>
      <c r="EB22" s="178"/>
      <c r="EC22" s="178"/>
      <c r="ED22" s="178"/>
      <c r="EE22" s="178"/>
      <c r="EF22" s="178"/>
      <c r="EG22" s="178"/>
      <c r="EH22" s="178"/>
      <c r="EI22" s="178"/>
      <c r="EJ22" s="178"/>
      <c r="EK22" s="178"/>
      <c r="EL22" s="178"/>
      <c r="EM22" s="178"/>
      <c r="EN22" s="178"/>
      <c r="EO22" s="178"/>
      <c r="EP22" s="178"/>
      <c r="EQ22" s="178"/>
      <c r="ER22" s="178"/>
      <c r="ES22" s="178"/>
      <c r="ET22" s="178"/>
      <c r="EU22" s="178"/>
      <c r="EV22" s="178"/>
      <c r="EW22" s="178"/>
      <c r="EX22" s="178"/>
      <c r="EY22" s="178"/>
      <c r="EZ22" s="178"/>
      <c r="FA22" s="178"/>
      <c r="FB22" s="178"/>
      <c r="FC22" s="178"/>
      <c r="FD22" s="178"/>
      <c r="FE22" s="178"/>
      <c r="FF22" s="178"/>
      <c r="FG22" s="178"/>
      <c r="FH22" s="178"/>
      <c r="FI22" s="178"/>
      <c r="FJ22" s="178"/>
      <c r="FK22" s="178"/>
      <c r="FL22" s="178"/>
      <c r="FM22" s="178"/>
      <c r="FN22" s="178"/>
      <c r="FO22" s="178"/>
      <c r="FP22" s="178"/>
      <c r="FQ22" s="178"/>
      <c r="FR22" s="178"/>
      <c r="FS22" s="178"/>
      <c r="FT22" s="178"/>
      <c r="FU22" s="178"/>
      <c r="FV22" s="178"/>
      <c r="FW22" s="178"/>
      <c r="FX22" s="178"/>
      <c r="FY22" s="178"/>
      <c r="FZ22" s="178"/>
      <c r="GA22" s="178"/>
      <c r="GB22" s="178"/>
      <c r="GC22" s="178"/>
      <c r="GD22" s="178"/>
      <c r="GE22" s="178"/>
      <c r="GF22" s="178"/>
      <c r="GG22" s="178"/>
      <c r="GH22" s="178"/>
      <c r="GI22" s="178"/>
      <c r="GJ22" s="178"/>
      <c r="GK22" s="178"/>
      <c r="GL22" s="178"/>
      <c r="GM22" s="178"/>
      <c r="GN22" s="178"/>
      <c r="GO22" s="178"/>
      <c r="GP22" s="178"/>
      <c r="GQ22" s="178"/>
      <c r="GR22" s="178"/>
      <c r="GS22" s="178"/>
      <c r="GT22" s="178"/>
      <c r="GU22" s="178"/>
      <c r="GV22" s="178"/>
      <c r="GW22" s="178"/>
      <c r="GX22" s="178"/>
      <c r="GY22" s="178"/>
      <c r="GZ22" s="178"/>
      <c r="HA22" s="178"/>
      <c r="HB22" s="184"/>
      <c r="HC22" s="185"/>
      <c r="HD22" s="185"/>
      <c r="HE22" s="185"/>
      <c r="HF22" s="185"/>
      <c r="HG22" s="185"/>
      <c r="HH22" s="185"/>
      <c r="HI22" s="185"/>
      <c r="HJ22" s="185"/>
      <c r="HK22" s="185"/>
      <c r="HL22" s="185"/>
      <c r="HM22" s="185"/>
      <c r="HN22" s="185"/>
      <c r="HO22" s="185"/>
      <c r="HP22" s="185"/>
      <c r="HQ22" s="185"/>
    </row>
    <row r="23" ht="19.5" customHeight="1" spans="1:225">
      <c r="A23" s="182" t="s">
        <v>746</v>
      </c>
      <c r="B23" s="180">
        <v>1337</v>
      </c>
      <c r="C23" s="178"/>
      <c r="D23" s="178"/>
      <c r="E23" s="178"/>
      <c r="F23" s="178"/>
      <c r="G23" s="178"/>
      <c r="H23" s="178"/>
      <c r="I23" s="178"/>
      <c r="J23" s="178"/>
      <c r="K23" s="178"/>
      <c r="L23" s="178"/>
      <c r="M23" s="178"/>
      <c r="N23" s="178"/>
      <c r="O23" s="178"/>
      <c r="P23" s="178"/>
      <c r="Q23" s="178"/>
      <c r="R23" s="178"/>
      <c r="S23" s="178"/>
      <c r="T23" s="178"/>
      <c r="U23" s="178"/>
      <c r="V23" s="178"/>
      <c r="W23" s="178"/>
      <c r="X23" s="178"/>
      <c r="Y23" s="178"/>
      <c r="Z23" s="178"/>
      <c r="AA23" s="178"/>
      <c r="AB23" s="178"/>
      <c r="AC23" s="178"/>
      <c r="AD23" s="178"/>
      <c r="AE23" s="178"/>
      <c r="AF23" s="178"/>
      <c r="AG23" s="178"/>
      <c r="AH23" s="178"/>
      <c r="AI23" s="178"/>
      <c r="AJ23" s="178"/>
      <c r="AK23" s="178"/>
      <c r="AL23" s="178"/>
      <c r="AM23" s="178"/>
      <c r="AN23" s="178"/>
      <c r="AO23" s="178"/>
      <c r="AP23" s="178"/>
      <c r="AQ23" s="178"/>
      <c r="AR23" s="178"/>
      <c r="AS23" s="178"/>
      <c r="AT23" s="178"/>
      <c r="AU23" s="178"/>
      <c r="AV23" s="178"/>
      <c r="AW23" s="178"/>
      <c r="AX23" s="178"/>
      <c r="AY23" s="178"/>
      <c r="AZ23" s="178"/>
      <c r="BA23" s="178"/>
      <c r="BB23" s="178"/>
      <c r="BC23" s="178"/>
      <c r="BD23" s="178"/>
      <c r="BE23" s="178"/>
      <c r="BF23" s="178"/>
      <c r="BG23" s="178"/>
      <c r="BH23" s="178"/>
      <c r="BI23" s="178"/>
      <c r="BJ23" s="178"/>
      <c r="BK23" s="178"/>
      <c r="BL23" s="178"/>
      <c r="BM23" s="178"/>
      <c r="BN23" s="178"/>
      <c r="BO23" s="178"/>
      <c r="BP23" s="178"/>
      <c r="BQ23" s="178"/>
      <c r="BR23" s="178"/>
      <c r="BS23" s="178"/>
      <c r="BT23" s="178"/>
      <c r="BU23" s="178"/>
      <c r="BV23" s="178"/>
      <c r="BW23" s="178"/>
      <c r="BX23" s="178"/>
      <c r="BY23" s="178"/>
      <c r="BZ23" s="178"/>
      <c r="CA23" s="178"/>
      <c r="CB23" s="178"/>
      <c r="CC23" s="178"/>
      <c r="CD23" s="178"/>
      <c r="CE23" s="178"/>
      <c r="CF23" s="178"/>
      <c r="CG23" s="178"/>
      <c r="CH23" s="178"/>
      <c r="CI23" s="178"/>
      <c r="CJ23" s="178"/>
      <c r="CK23" s="178"/>
      <c r="CL23" s="178"/>
      <c r="CM23" s="178"/>
      <c r="CN23" s="178"/>
      <c r="CO23" s="178"/>
      <c r="CP23" s="178"/>
      <c r="CQ23" s="178"/>
      <c r="CR23" s="178"/>
      <c r="CS23" s="178"/>
      <c r="CT23" s="178"/>
      <c r="CU23" s="178"/>
      <c r="CV23" s="178"/>
      <c r="CW23" s="178"/>
      <c r="CX23" s="178"/>
      <c r="CY23" s="178"/>
      <c r="CZ23" s="178"/>
      <c r="DA23" s="178"/>
      <c r="DB23" s="178"/>
      <c r="DC23" s="178"/>
      <c r="DD23" s="178"/>
      <c r="DE23" s="178"/>
      <c r="DF23" s="178"/>
      <c r="DG23" s="178"/>
      <c r="DH23" s="178"/>
      <c r="DI23" s="178"/>
      <c r="DJ23" s="178"/>
      <c r="DK23" s="178"/>
      <c r="DL23" s="178"/>
      <c r="DM23" s="178"/>
      <c r="DN23" s="178"/>
      <c r="DO23" s="178"/>
      <c r="DP23" s="178"/>
      <c r="DQ23" s="178"/>
      <c r="DR23" s="178"/>
      <c r="DS23" s="178"/>
      <c r="DT23" s="178"/>
      <c r="DU23" s="178"/>
      <c r="DV23" s="178"/>
      <c r="DW23" s="178"/>
      <c r="DX23" s="178"/>
      <c r="DY23" s="178"/>
      <c r="DZ23" s="178"/>
      <c r="EA23" s="178"/>
      <c r="EB23" s="178"/>
      <c r="EC23" s="178"/>
      <c r="ED23" s="178"/>
      <c r="EE23" s="178"/>
      <c r="EF23" s="178"/>
      <c r="EG23" s="178"/>
      <c r="EH23" s="178"/>
      <c r="EI23" s="178"/>
      <c r="EJ23" s="178"/>
      <c r="EK23" s="178"/>
      <c r="EL23" s="178"/>
      <c r="EM23" s="178"/>
      <c r="EN23" s="178"/>
      <c r="EO23" s="178"/>
      <c r="EP23" s="178"/>
      <c r="EQ23" s="178"/>
      <c r="ER23" s="178"/>
      <c r="ES23" s="178"/>
      <c r="ET23" s="178"/>
      <c r="EU23" s="178"/>
      <c r="EV23" s="178"/>
      <c r="EW23" s="178"/>
      <c r="EX23" s="178"/>
      <c r="EY23" s="178"/>
      <c r="EZ23" s="178"/>
      <c r="FA23" s="178"/>
      <c r="FB23" s="178"/>
      <c r="FC23" s="178"/>
      <c r="FD23" s="178"/>
      <c r="FE23" s="178"/>
      <c r="FF23" s="178"/>
      <c r="FG23" s="178"/>
      <c r="FH23" s="178"/>
      <c r="FI23" s="178"/>
      <c r="FJ23" s="178"/>
      <c r="FK23" s="178"/>
      <c r="FL23" s="178"/>
      <c r="FM23" s="178"/>
      <c r="FN23" s="178"/>
      <c r="FO23" s="178"/>
      <c r="FP23" s="178"/>
      <c r="FQ23" s="178"/>
      <c r="FR23" s="178"/>
      <c r="FS23" s="178"/>
      <c r="FT23" s="178"/>
      <c r="FU23" s="178"/>
      <c r="FV23" s="178"/>
      <c r="FW23" s="178"/>
      <c r="FX23" s="178"/>
      <c r="FY23" s="178"/>
      <c r="FZ23" s="178"/>
      <c r="GA23" s="178"/>
      <c r="GB23" s="178"/>
      <c r="GC23" s="178"/>
      <c r="GD23" s="178"/>
      <c r="GE23" s="178"/>
      <c r="GF23" s="178"/>
      <c r="GG23" s="178"/>
      <c r="GH23" s="178"/>
      <c r="GI23" s="178"/>
      <c r="GJ23" s="178"/>
      <c r="GK23" s="178"/>
      <c r="GL23" s="178"/>
      <c r="GM23" s="178"/>
      <c r="GN23" s="178"/>
      <c r="GO23" s="178"/>
      <c r="GP23" s="178"/>
      <c r="GQ23" s="178"/>
      <c r="GR23" s="178"/>
      <c r="GS23" s="178"/>
      <c r="GT23" s="178"/>
      <c r="GU23" s="178"/>
      <c r="GV23" s="178"/>
      <c r="GW23" s="178"/>
      <c r="GX23" s="178"/>
      <c r="GY23" s="178"/>
      <c r="GZ23" s="178"/>
      <c r="HA23" s="178"/>
      <c r="HB23" s="184"/>
      <c r="HC23" s="185"/>
      <c r="HD23" s="185"/>
      <c r="HE23" s="185"/>
      <c r="HF23" s="185"/>
      <c r="HG23" s="185"/>
      <c r="HH23" s="185"/>
      <c r="HI23" s="185"/>
      <c r="HJ23" s="185"/>
      <c r="HK23" s="185"/>
      <c r="HL23" s="185"/>
      <c r="HM23" s="185"/>
      <c r="HN23" s="185"/>
      <c r="HO23" s="185"/>
      <c r="HP23" s="185"/>
      <c r="HQ23" s="185"/>
    </row>
    <row r="24" ht="19.5" customHeight="1" spans="1:225">
      <c r="A24" s="182" t="s">
        <v>747</v>
      </c>
      <c r="B24" s="180">
        <v>77</v>
      </c>
      <c r="C24" s="178"/>
      <c r="D24" s="178"/>
      <c r="E24" s="178"/>
      <c r="F24" s="178"/>
      <c r="G24" s="178"/>
      <c r="H24" s="178"/>
      <c r="I24" s="178"/>
      <c r="J24" s="178"/>
      <c r="K24" s="178"/>
      <c r="L24" s="178"/>
      <c r="M24" s="178"/>
      <c r="N24" s="178"/>
      <c r="O24" s="178"/>
      <c r="P24" s="178"/>
      <c r="Q24" s="178"/>
      <c r="R24" s="178"/>
      <c r="S24" s="178"/>
      <c r="T24" s="178"/>
      <c r="U24" s="178"/>
      <c r="V24" s="178"/>
      <c r="W24" s="178"/>
      <c r="X24" s="178"/>
      <c r="Y24" s="178"/>
      <c r="Z24" s="178"/>
      <c r="AA24" s="178"/>
      <c r="AB24" s="178"/>
      <c r="AC24" s="178"/>
      <c r="AD24" s="178"/>
      <c r="AE24" s="178"/>
      <c r="AF24" s="178"/>
      <c r="AG24" s="178"/>
      <c r="AH24" s="178"/>
      <c r="AI24" s="178"/>
      <c r="AJ24" s="178"/>
      <c r="AK24" s="178"/>
      <c r="AL24" s="178"/>
      <c r="AM24" s="178"/>
      <c r="AN24" s="178"/>
      <c r="AO24" s="178"/>
      <c r="AP24" s="178"/>
      <c r="AQ24" s="178"/>
      <c r="AR24" s="178"/>
      <c r="AS24" s="178"/>
      <c r="AT24" s="178"/>
      <c r="AU24" s="178"/>
      <c r="AV24" s="178"/>
      <c r="AW24" s="178"/>
      <c r="AX24" s="178"/>
      <c r="AY24" s="178"/>
      <c r="AZ24" s="178"/>
      <c r="BA24" s="178"/>
      <c r="BB24" s="178"/>
      <c r="BC24" s="178"/>
      <c r="BD24" s="178"/>
      <c r="BE24" s="178"/>
      <c r="BF24" s="178"/>
      <c r="BG24" s="178"/>
      <c r="BH24" s="178"/>
      <c r="BI24" s="178"/>
      <c r="BJ24" s="178"/>
      <c r="BK24" s="178"/>
      <c r="BL24" s="178"/>
      <c r="BM24" s="178"/>
      <c r="BN24" s="178"/>
      <c r="BO24" s="178"/>
      <c r="BP24" s="178"/>
      <c r="BQ24" s="178"/>
      <c r="BR24" s="178"/>
      <c r="BS24" s="178"/>
      <c r="BT24" s="178"/>
      <c r="BU24" s="178"/>
      <c r="BV24" s="178"/>
      <c r="BW24" s="178"/>
      <c r="BX24" s="178"/>
      <c r="BY24" s="178"/>
      <c r="BZ24" s="178"/>
      <c r="CA24" s="178"/>
      <c r="CB24" s="178"/>
      <c r="CC24" s="178"/>
      <c r="CD24" s="178"/>
      <c r="CE24" s="178"/>
      <c r="CF24" s="178"/>
      <c r="CG24" s="178"/>
      <c r="CH24" s="178"/>
      <c r="CI24" s="178"/>
      <c r="CJ24" s="178"/>
      <c r="CK24" s="178"/>
      <c r="CL24" s="178"/>
      <c r="CM24" s="178"/>
      <c r="CN24" s="178"/>
      <c r="CO24" s="178"/>
      <c r="CP24" s="178"/>
      <c r="CQ24" s="178"/>
      <c r="CR24" s="178"/>
      <c r="CS24" s="178"/>
      <c r="CT24" s="178"/>
      <c r="CU24" s="178"/>
      <c r="CV24" s="178"/>
      <c r="CW24" s="178"/>
      <c r="CX24" s="178"/>
      <c r="CY24" s="178"/>
      <c r="CZ24" s="178"/>
      <c r="DA24" s="178"/>
      <c r="DB24" s="178"/>
      <c r="DC24" s="178"/>
      <c r="DD24" s="178"/>
      <c r="DE24" s="178"/>
      <c r="DF24" s="178"/>
      <c r="DG24" s="178"/>
      <c r="DH24" s="178"/>
      <c r="DI24" s="178"/>
      <c r="DJ24" s="178"/>
      <c r="DK24" s="178"/>
      <c r="DL24" s="178"/>
      <c r="DM24" s="178"/>
      <c r="DN24" s="178"/>
      <c r="DO24" s="178"/>
      <c r="DP24" s="178"/>
      <c r="DQ24" s="178"/>
      <c r="DR24" s="178"/>
      <c r="DS24" s="178"/>
      <c r="DT24" s="178"/>
      <c r="DU24" s="178"/>
      <c r="DV24" s="178"/>
      <c r="DW24" s="178"/>
      <c r="DX24" s="178"/>
      <c r="DY24" s="178"/>
      <c r="DZ24" s="178"/>
      <c r="EA24" s="178"/>
      <c r="EB24" s="178"/>
      <c r="EC24" s="178"/>
      <c r="ED24" s="178"/>
      <c r="EE24" s="178"/>
      <c r="EF24" s="178"/>
      <c r="EG24" s="178"/>
      <c r="EH24" s="178"/>
      <c r="EI24" s="178"/>
      <c r="EJ24" s="178"/>
      <c r="EK24" s="178"/>
      <c r="EL24" s="178"/>
      <c r="EM24" s="178"/>
      <c r="EN24" s="178"/>
      <c r="EO24" s="178"/>
      <c r="EP24" s="178"/>
      <c r="EQ24" s="178"/>
      <c r="ER24" s="178"/>
      <c r="ES24" s="178"/>
      <c r="ET24" s="178"/>
      <c r="EU24" s="178"/>
      <c r="EV24" s="178"/>
      <c r="EW24" s="178"/>
      <c r="EX24" s="178"/>
      <c r="EY24" s="178"/>
      <c r="EZ24" s="178"/>
      <c r="FA24" s="178"/>
      <c r="FB24" s="178"/>
      <c r="FC24" s="178"/>
      <c r="FD24" s="178"/>
      <c r="FE24" s="178"/>
      <c r="FF24" s="178"/>
      <c r="FG24" s="178"/>
      <c r="FH24" s="178"/>
      <c r="FI24" s="178"/>
      <c r="FJ24" s="178"/>
      <c r="FK24" s="178"/>
      <c r="FL24" s="178"/>
      <c r="FM24" s="178"/>
      <c r="FN24" s="178"/>
      <c r="FO24" s="178"/>
      <c r="FP24" s="178"/>
      <c r="FQ24" s="178"/>
      <c r="FR24" s="178"/>
      <c r="FS24" s="178"/>
      <c r="FT24" s="178"/>
      <c r="FU24" s="178"/>
      <c r="FV24" s="178"/>
      <c r="FW24" s="178"/>
      <c r="FX24" s="178"/>
      <c r="FY24" s="178"/>
      <c r="FZ24" s="178"/>
      <c r="GA24" s="178"/>
      <c r="GB24" s="178"/>
      <c r="GC24" s="178"/>
      <c r="GD24" s="178"/>
      <c r="GE24" s="178"/>
      <c r="GF24" s="178"/>
      <c r="GG24" s="178"/>
      <c r="GH24" s="178"/>
      <c r="GI24" s="178"/>
      <c r="GJ24" s="178"/>
      <c r="GK24" s="178"/>
      <c r="GL24" s="178"/>
      <c r="GM24" s="178"/>
      <c r="GN24" s="178"/>
      <c r="GO24" s="178"/>
      <c r="GP24" s="178"/>
      <c r="GQ24" s="178"/>
      <c r="GR24" s="178"/>
      <c r="GS24" s="178"/>
      <c r="GT24" s="178"/>
      <c r="GU24" s="178"/>
      <c r="GV24" s="178"/>
      <c r="GW24" s="178"/>
      <c r="GX24" s="178"/>
      <c r="GY24" s="178"/>
      <c r="GZ24" s="178"/>
      <c r="HA24" s="178"/>
      <c r="HB24" s="184"/>
      <c r="HC24" s="185"/>
      <c r="HD24" s="185"/>
      <c r="HE24" s="185"/>
      <c r="HF24" s="185"/>
      <c r="HG24" s="185"/>
      <c r="HH24" s="185"/>
      <c r="HI24" s="185"/>
      <c r="HJ24" s="185"/>
      <c r="HK24" s="185"/>
      <c r="HL24" s="185"/>
      <c r="HM24" s="185"/>
      <c r="HN24" s="185"/>
      <c r="HO24" s="185"/>
      <c r="HP24" s="185"/>
      <c r="HQ24" s="185"/>
    </row>
    <row r="25" ht="19.5" customHeight="1" spans="1:225">
      <c r="A25" s="182" t="s">
        <v>748</v>
      </c>
      <c r="B25" s="180">
        <v>298</v>
      </c>
      <c r="C25" s="178"/>
      <c r="D25" s="178"/>
      <c r="E25" s="178"/>
      <c r="F25" s="178"/>
      <c r="G25" s="178"/>
      <c r="H25" s="178"/>
      <c r="I25" s="178"/>
      <c r="J25" s="178"/>
      <c r="K25" s="178"/>
      <c r="L25" s="178"/>
      <c r="M25" s="178"/>
      <c r="N25" s="178"/>
      <c r="O25" s="178"/>
      <c r="P25" s="178"/>
      <c r="Q25" s="178"/>
      <c r="R25" s="178"/>
      <c r="S25" s="178"/>
      <c r="T25" s="178"/>
      <c r="U25" s="178"/>
      <c r="V25" s="178"/>
      <c r="W25" s="178"/>
      <c r="X25" s="178"/>
      <c r="Y25" s="178"/>
      <c r="Z25" s="178"/>
      <c r="AA25" s="178"/>
      <c r="AB25" s="178"/>
      <c r="AC25" s="178"/>
      <c r="AD25" s="178"/>
      <c r="AE25" s="178"/>
      <c r="AF25" s="178"/>
      <c r="AG25" s="178"/>
      <c r="AH25" s="178"/>
      <c r="AI25" s="178"/>
      <c r="AJ25" s="178"/>
      <c r="AK25" s="178"/>
      <c r="AL25" s="178"/>
      <c r="AM25" s="178"/>
      <c r="AN25" s="178"/>
      <c r="AO25" s="178"/>
      <c r="AP25" s="178"/>
      <c r="AQ25" s="178"/>
      <c r="AR25" s="178"/>
      <c r="AS25" s="178"/>
      <c r="AT25" s="178"/>
      <c r="AU25" s="178"/>
      <c r="AV25" s="178"/>
      <c r="AW25" s="178"/>
      <c r="AX25" s="178"/>
      <c r="AY25" s="178"/>
      <c r="AZ25" s="178"/>
      <c r="BA25" s="178"/>
      <c r="BB25" s="178"/>
      <c r="BC25" s="178"/>
      <c r="BD25" s="178"/>
      <c r="BE25" s="178"/>
      <c r="BF25" s="178"/>
      <c r="BG25" s="178"/>
      <c r="BH25" s="178"/>
      <c r="BI25" s="178"/>
      <c r="BJ25" s="178"/>
      <c r="BK25" s="178"/>
      <c r="BL25" s="178"/>
      <c r="BM25" s="178"/>
      <c r="BN25" s="178"/>
      <c r="BO25" s="178"/>
      <c r="BP25" s="178"/>
      <c r="BQ25" s="178"/>
      <c r="BR25" s="178"/>
      <c r="BS25" s="178"/>
      <c r="BT25" s="178"/>
      <c r="BU25" s="178"/>
      <c r="BV25" s="178"/>
      <c r="BW25" s="178"/>
      <c r="BX25" s="178"/>
      <c r="BY25" s="178"/>
      <c r="BZ25" s="178"/>
      <c r="CA25" s="178"/>
      <c r="CB25" s="178"/>
      <c r="CC25" s="178"/>
      <c r="CD25" s="178"/>
      <c r="CE25" s="178"/>
      <c r="CF25" s="178"/>
      <c r="CG25" s="178"/>
      <c r="CH25" s="178"/>
      <c r="CI25" s="178"/>
      <c r="CJ25" s="178"/>
      <c r="CK25" s="178"/>
      <c r="CL25" s="178"/>
      <c r="CM25" s="178"/>
      <c r="CN25" s="178"/>
      <c r="CO25" s="178"/>
      <c r="CP25" s="178"/>
      <c r="CQ25" s="178"/>
      <c r="CR25" s="178"/>
      <c r="CS25" s="178"/>
      <c r="CT25" s="178"/>
      <c r="CU25" s="178"/>
      <c r="CV25" s="178"/>
      <c r="CW25" s="178"/>
      <c r="CX25" s="178"/>
      <c r="CY25" s="178"/>
      <c r="CZ25" s="178"/>
      <c r="DA25" s="178"/>
      <c r="DB25" s="178"/>
      <c r="DC25" s="178"/>
      <c r="DD25" s="178"/>
      <c r="DE25" s="178"/>
      <c r="DF25" s="178"/>
      <c r="DG25" s="178"/>
      <c r="DH25" s="178"/>
      <c r="DI25" s="178"/>
      <c r="DJ25" s="178"/>
      <c r="DK25" s="178"/>
      <c r="DL25" s="178"/>
      <c r="DM25" s="178"/>
      <c r="DN25" s="178"/>
      <c r="DO25" s="178"/>
      <c r="DP25" s="178"/>
      <c r="DQ25" s="178"/>
      <c r="DR25" s="178"/>
      <c r="DS25" s="178"/>
      <c r="DT25" s="178"/>
      <c r="DU25" s="178"/>
      <c r="DV25" s="178"/>
      <c r="DW25" s="178"/>
      <c r="DX25" s="178"/>
      <c r="DY25" s="178"/>
      <c r="DZ25" s="178"/>
      <c r="EA25" s="178"/>
      <c r="EB25" s="178"/>
      <c r="EC25" s="178"/>
      <c r="ED25" s="178"/>
      <c r="EE25" s="178"/>
      <c r="EF25" s="178"/>
      <c r="EG25" s="178"/>
      <c r="EH25" s="178"/>
      <c r="EI25" s="178"/>
      <c r="EJ25" s="178"/>
      <c r="EK25" s="178"/>
      <c r="EL25" s="178"/>
      <c r="EM25" s="178"/>
      <c r="EN25" s="178"/>
      <c r="EO25" s="178"/>
      <c r="EP25" s="178"/>
      <c r="EQ25" s="178"/>
      <c r="ER25" s="178"/>
      <c r="ES25" s="178"/>
      <c r="ET25" s="178"/>
      <c r="EU25" s="178"/>
      <c r="EV25" s="178"/>
      <c r="EW25" s="178"/>
      <c r="EX25" s="178"/>
      <c r="EY25" s="178"/>
      <c r="EZ25" s="178"/>
      <c r="FA25" s="178"/>
      <c r="FB25" s="178"/>
      <c r="FC25" s="178"/>
      <c r="FD25" s="178"/>
      <c r="FE25" s="178"/>
      <c r="FF25" s="178"/>
      <c r="FG25" s="178"/>
      <c r="FH25" s="178"/>
      <c r="FI25" s="178"/>
      <c r="FJ25" s="178"/>
      <c r="FK25" s="178"/>
      <c r="FL25" s="178"/>
      <c r="FM25" s="178"/>
      <c r="FN25" s="178"/>
      <c r="FO25" s="178"/>
      <c r="FP25" s="178"/>
      <c r="FQ25" s="178"/>
      <c r="FR25" s="178"/>
      <c r="FS25" s="178"/>
      <c r="FT25" s="178"/>
      <c r="FU25" s="178"/>
      <c r="FV25" s="178"/>
      <c r="FW25" s="178"/>
      <c r="FX25" s="178"/>
      <c r="FY25" s="178"/>
      <c r="FZ25" s="178"/>
      <c r="GA25" s="178"/>
      <c r="GB25" s="178"/>
      <c r="GC25" s="178"/>
      <c r="GD25" s="178"/>
      <c r="GE25" s="178"/>
      <c r="GF25" s="178"/>
      <c r="GG25" s="178"/>
      <c r="GH25" s="178"/>
      <c r="GI25" s="178"/>
      <c r="GJ25" s="178"/>
      <c r="GK25" s="178"/>
      <c r="GL25" s="178"/>
      <c r="GM25" s="178"/>
      <c r="GN25" s="178"/>
      <c r="GO25" s="178"/>
      <c r="GP25" s="178"/>
      <c r="GQ25" s="178"/>
      <c r="GR25" s="178"/>
      <c r="GS25" s="178"/>
      <c r="GT25" s="178"/>
      <c r="GU25" s="178"/>
      <c r="GV25" s="178"/>
      <c r="GW25" s="178"/>
      <c r="GX25" s="178"/>
      <c r="GY25" s="178"/>
      <c r="GZ25" s="178"/>
      <c r="HA25" s="178"/>
      <c r="HB25" s="184"/>
      <c r="HC25" s="185"/>
      <c r="HD25" s="185"/>
      <c r="HE25" s="185"/>
      <c r="HF25" s="185"/>
      <c r="HG25" s="185"/>
      <c r="HH25" s="185"/>
      <c r="HI25" s="185"/>
      <c r="HJ25" s="185"/>
      <c r="HK25" s="185"/>
      <c r="HL25" s="185"/>
      <c r="HM25" s="185"/>
      <c r="HN25" s="185"/>
      <c r="HO25" s="185"/>
      <c r="HP25" s="185"/>
      <c r="HQ25" s="185"/>
    </row>
    <row r="26" ht="19.5" customHeight="1" spans="1:225">
      <c r="A26" s="182" t="s">
        <v>749</v>
      </c>
      <c r="B26" s="180">
        <v>1482</v>
      </c>
      <c r="C26" s="178"/>
      <c r="D26" s="178"/>
      <c r="E26" s="178"/>
      <c r="F26" s="178"/>
      <c r="G26" s="178"/>
      <c r="H26" s="178"/>
      <c r="I26" s="178"/>
      <c r="J26" s="178"/>
      <c r="K26" s="178"/>
      <c r="L26" s="178"/>
      <c r="M26" s="178"/>
      <c r="N26" s="178"/>
      <c r="O26" s="178"/>
      <c r="P26" s="178"/>
      <c r="Q26" s="178"/>
      <c r="R26" s="178"/>
      <c r="S26" s="178"/>
      <c r="T26" s="178"/>
      <c r="U26" s="178"/>
      <c r="V26" s="178"/>
      <c r="W26" s="178"/>
      <c r="X26" s="178"/>
      <c r="Y26" s="178"/>
      <c r="Z26" s="178"/>
      <c r="AA26" s="178"/>
      <c r="AB26" s="178"/>
      <c r="AC26" s="178"/>
      <c r="AD26" s="178"/>
      <c r="AE26" s="178"/>
      <c r="AF26" s="178"/>
      <c r="AG26" s="178"/>
      <c r="AH26" s="178"/>
      <c r="AI26" s="178"/>
      <c r="AJ26" s="178"/>
      <c r="AK26" s="178"/>
      <c r="AL26" s="178"/>
      <c r="AM26" s="178"/>
      <c r="AN26" s="178"/>
      <c r="AO26" s="178"/>
      <c r="AP26" s="178"/>
      <c r="AQ26" s="178"/>
      <c r="AR26" s="178"/>
      <c r="AS26" s="178"/>
      <c r="AT26" s="178"/>
      <c r="AU26" s="178"/>
      <c r="AV26" s="178"/>
      <c r="AW26" s="178"/>
      <c r="AX26" s="178"/>
      <c r="AY26" s="178"/>
      <c r="AZ26" s="178"/>
      <c r="BA26" s="178"/>
      <c r="BB26" s="178"/>
      <c r="BC26" s="178"/>
      <c r="BD26" s="178"/>
      <c r="BE26" s="178"/>
      <c r="BF26" s="178"/>
      <c r="BG26" s="178"/>
      <c r="BH26" s="178"/>
      <c r="BI26" s="178"/>
      <c r="BJ26" s="178"/>
      <c r="BK26" s="178"/>
      <c r="BL26" s="178"/>
      <c r="BM26" s="178"/>
      <c r="BN26" s="178"/>
      <c r="BO26" s="178"/>
      <c r="BP26" s="178"/>
      <c r="BQ26" s="178"/>
      <c r="BR26" s="178"/>
      <c r="BS26" s="178"/>
      <c r="BT26" s="178"/>
      <c r="BU26" s="178"/>
      <c r="BV26" s="178"/>
      <c r="BW26" s="178"/>
      <c r="BX26" s="178"/>
      <c r="BY26" s="178"/>
      <c r="BZ26" s="178"/>
      <c r="CA26" s="178"/>
      <c r="CB26" s="178"/>
      <c r="CC26" s="178"/>
      <c r="CD26" s="178"/>
      <c r="CE26" s="178"/>
      <c r="CF26" s="178"/>
      <c r="CG26" s="178"/>
      <c r="CH26" s="178"/>
      <c r="CI26" s="178"/>
      <c r="CJ26" s="178"/>
      <c r="CK26" s="178"/>
      <c r="CL26" s="178"/>
      <c r="CM26" s="178"/>
      <c r="CN26" s="178"/>
      <c r="CO26" s="178"/>
      <c r="CP26" s="178"/>
      <c r="CQ26" s="178"/>
      <c r="CR26" s="178"/>
      <c r="CS26" s="178"/>
      <c r="CT26" s="178"/>
      <c r="CU26" s="178"/>
      <c r="CV26" s="178"/>
      <c r="CW26" s="178"/>
      <c r="CX26" s="178"/>
      <c r="CY26" s="178"/>
      <c r="CZ26" s="178"/>
      <c r="DA26" s="178"/>
      <c r="DB26" s="178"/>
      <c r="DC26" s="178"/>
      <c r="DD26" s="178"/>
      <c r="DE26" s="178"/>
      <c r="DF26" s="178"/>
      <c r="DG26" s="178"/>
      <c r="DH26" s="178"/>
      <c r="DI26" s="178"/>
      <c r="DJ26" s="178"/>
      <c r="DK26" s="178"/>
      <c r="DL26" s="178"/>
      <c r="DM26" s="178"/>
      <c r="DN26" s="178"/>
      <c r="DO26" s="178"/>
      <c r="DP26" s="178"/>
      <c r="DQ26" s="178"/>
      <c r="DR26" s="178"/>
      <c r="DS26" s="178"/>
      <c r="DT26" s="178"/>
      <c r="DU26" s="178"/>
      <c r="DV26" s="178"/>
      <c r="DW26" s="178"/>
      <c r="DX26" s="178"/>
      <c r="DY26" s="178"/>
      <c r="DZ26" s="178"/>
      <c r="EA26" s="178"/>
      <c r="EB26" s="178"/>
      <c r="EC26" s="178"/>
      <c r="ED26" s="178"/>
      <c r="EE26" s="178"/>
      <c r="EF26" s="178"/>
      <c r="EG26" s="178"/>
      <c r="EH26" s="178"/>
      <c r="EI26" s="178"/>
      <c r="EJ26" s="178"/>
      <c r="EK26" s="178"/>
      <c r="EL26" s="178"/>
      <c r="EM26" s="178"/>
      <c r="EN26" s="178"/>
      <c r="EO26" s="178"/>
      <c r="EP26" s="178"/>
      <c r="EQ26" s="178"/>
      <c r="ER26" s="178"/>
      <c r="ES26" s="178"/>
      <c r="ET26" s="178"/>
      <c r="EU26" s="178"/>
      <c r="EV26" s="178"/>
      <c r="EW26" s="178"/>
      <c r="EX26" s="178"/>
      <c r="EY26" s="178"/>
      <c r="EZ26" s="178"/>
      <c r="FA26" s="178"/>
      <c r="FB26" s="178"/>
      <c r="FC26" s="178"/>
      <c r="FD26" s="178"/>
      <c r="FE26" s="178"/>
      <c r="FF26" s="178"/>
      <c r="FG26" s="178"/>
      <c r="FH26" s="178"/>
      <c r="FI26" s="178"/>
      <c r="FJ26" s="178"/>
      <c r="FK26" s="178"/>
      <c r="FL26" s="178"/>
      <c r="FM26" s="178"/>
      <c r="FN26" s="178"/>
      <c r="FO26" s="178"/>
      <c r="FP26" s="178"/>
      <c r="FQ26" s="178"/>
      <c r="FR26" s="178"/>
      <c r="FS26" s="178"/>
      <c r="FT26" s="178"/>
      <c r="FU26" s="178"/>
      <c r="FV26" s="178"/>
      <c r="FW26" s="178"/>
      <c r="FX26" s="178"/>
      <c r="FY26" s="178"/>
      <c r="FZ26" s="178"/>
      <c r="GA26" s="178"/>
      <c r="GB26" s="178"/>
      <c r="GC26" s="178"/>
      <c r="GD26" s="178"/>
      <c r="GE26" s="178"/>
      <c r="GF26" s="178"/>
      <c r="GG26" s="178"/>
      <c r="GH26" s="178"/>
      <c r="GI26" s="178"/>
      <c r="GJ26" s="178"/>
      <c r="GK26" s="178"/>
      <c r="GL26" s="178"/>
      <c r="GM26" s="178"/>
      <c r="GN26" s="178"/>
      <c r="GO26" s="178"/>
      <c r="GP26" s="178"/>
      <c r="GQ26" s="178"/>
      <c r="GR26" s="178"/>
      <c r="GS26" s="178"/>
      <c r="GT26" s="178"/>
      <c r="GU26" s="178"/>
      <c r="GV26" s="178"/>
      <c r="GW26" s="178"/>
      <c r="GX26" s="178"/>
      <c r="GY26" s="178"/>
      <c r="GZ26" s="178"/>
      <c r="HA26" s="178"/>
      <c r="HB26" s="184"/>
      <c r="HC26" s="185"/>
      <c r="HD26" s="185"/>
      <c r="HE26" s="185"/>
      <c r="HF26" s="185"/>
      <c r="HG26" s="185"/>
      <c r="HH26" s="185"/>
      <c r="HI26" s="185"/>
      <c r="HJ26" s="185"/>
      <c r="HK26" s="185"/>
      <c r="HL26" s="185"/>
      <c r="HM26" s="185"/>
      <c r="HN26" s="185"/>
      <c r="HO26" s="185"/>
      <c r="HP26" s="185"/>
      <c r="HQ26" s="185"/>
    </row>
    <row r="27" ht="19.5" customHeight="1" spans="1:225">
      <c r="A27" s="182" t="s">
        <v>750</v>
      </c>
      <c r="B27" s="180">
        <v>444</v>
      </c>
      <c r="C27" s="178"/>
      <c r="D27" s="178"/>
      <c r="E27" s="178"/>
      <c r="F27" s="178"/>
      <c r="G27" s="178"/>
      <c r="H27" s="178"/>
      <c r="I27" s="178"/>
      <c r="J27" s="178"/>
      <c r="K27" s="178"/>
      <c r="L27" s="178"/>
      <c r="M27" s="178"/>
      <c r="N27" s="178"/>
      <c r="O27" s="178"/>
      <c r="P27" s="178"/>
      <c r="Q27" s="178"/>
      <c r="R27" s="178"/>
      <c r="S27" s="178"/>
      <c r="T27" s="178"/>
      <c r="U27" s="178"/>
      <c r="V27" s="178"/>
      <c r="W27" s="178"/>
      <c r="X27" s="178"/>
      <c r="Y27" s="178"/>
      <c r="Z27" s="178"/>
      <c r="AA27" s="178"/>
      <c r="AB27" s="178"/>
      <c r="AC27" s="178"/>
      <c r="AD27" s="178"/>
      <c r="AE27" s="178"/>
      <c r="AF27" s="178"/>
      <c r="AG27" s="178"/>
      <c r="AH27" s="178"/>
      <c r="AI27" s="178"/>
      <c r="AJ27" s="178"/>
      <c r="AK27" s="178"/>
      <c r="AL27" s="178"/>
      <c r="AM27" s="178"/>
      <c r="AN27" s="178"/>
      <c r="AO27" s="178"/>
      <c r="AP27" s="178"/>
      <c r="AQ27" s="178"/>
      <c r="AR27" s="178"/>
      <c r="AS27" s="178"/>
      <c r="AT27" s="178"/>
      <c r="AU27" s="178"/>
      <c r="AV27" s="178"/>
      <c r="AW27" s="178"/>
      <c r="AX27" s="178"/>
      <c r="AY27" s="178"/>
      <c r="AZ27" s="178"/>
      <c r="BA27" s="178"/>
      <c r="BB27" s="178"/>
      <c r="BC27" s="178"/>
      <c r="BD27" s="178"/>
      <c r="BE27" s="178"/>
      <c r="BF27" s="178"/>
      <c r="BG27" s="178"/>
      <c r="BH27" s="178"/>
      <c r="BI27" s="178"/>
      <c r="BJ27" s="178"/>
      <c r="BK27" s="178"/>
      <c r="BL27" s="178"/>
      <c r="BM27" s="178"/>
      <c r="BN27" s="178"/>
      <c r="BO27" s="178"/>
      <c r="BP27" s="178"/>
      <c r="BQ27" s="178"/>
      <c r="BR27" s="178"/>
      <c r="BS27" s="178"/>
      <c r="BT27" s="178"/>
      <c r="BU27" s="178"/>
      <c r="BV27" s="178"/>
      <c r="BW27" s="178"/>
      <c r="BX27" s="178"/>
      <c r="BY27" s="178"/>
      <c r="BZ27" s="178"/>
      <c r="CA27" s="178"/>
      <c r="CB27" s="178"/>
      <c r="CC27" s="178"/>
      <c r="CD27" s="178"/>
      <c r="CE27" s="178"/>
      <c r="CF27" s="178"/>
      <c r="CG27" s="178"/>
      <c r="CH27" s="178"/>
      <c r="CI27" s="178"/>
      <c r="CJ27" s="178"/>
      <c r="CK27" s="178"/>
      <c r="CL27" s="178"/>
      <c r="CM27" s="178"/>
      <c r="CN27" s="178"/>
      <c r="CO27" s="178"/>
      <c r="CP27" s="178"/>
      <c r="CQ27" s="178"/>
      <c r="CR27" s="178"/>
      <c r="CS27" s="178"/>
      <c r="CT27" s="178"/>
      <c r="CU27" s="178"/>
      <c r="CV27" s="178"/>
      <c r="CW27" s="178"/>
      <c r="CX27" s="178"/>
      <c r="CY27" s="178"/>
      <c r="CZ27" s="178"/>
      <c r="DA27" s="178"/>
      <c r="DB27" s="178"/>
      <c r="DC27" s="178"/>
      <c r="DD27" s="178"/>
      <c r="DE27" s="178"/>
      <c r="DF27" s="178"/>
      <c r="DG27" s="178"/>
      <c r="DH27" s="178"/>
      <c r="DI27" s="178"/>
      <c r="DJ27" s="178"/>
      <c r="DK27" s="178"/>
      <c r="DL27" s="178"/>
      <c r="DM27" s="178"/>
      <c r="DN27" s="178"/>
      <c r="DO27" s="178"/>
      <c r="DP27" s="178"/>
      <c r="DQ27" s="178"/>
      <c r="DR27" s="178"/>
      <c r="DS27" s="178"/>
      <c r="DT27" s="178"/>
      <c r="DU27" s="178"/>
      <c r="DV27" s="178"/>
      <c r="DW27" s="178"/>
      <c r="DX27" s="178"/>
      <c r="DY27" s="178"/>
      <c r="DZ27" s="178"/>
      <c r="EA27" s="178"/>
      <c r="EB27" s="178"/>
      <c r="EC27" s="178"/>
      <c r="ED27" s="178"/>
      <c r="EE27" s="178"/>
      <c r="EF27" s="178"/>
      <c r="EG27" s="178"/>
      <c r="EH27" s="178"/>
      <c r="EI27" s="178"/>
      <c r="EJ27" s="178"/>
      <c r="EK27" s="178"/>
      <c r="EL27" s="178"/>
      <c r="EM27" s="178"/>
      <c r="EN27" s="178"/>
      <c r="EO27" s="178"/>
      <c r="EP27" s="178"/>
      <c r="EQ27" s="178"/>
      <c r="ER27" s="178"/>
      <c r="ES27" s="178"/>
      <c r="ET27" s="178"/>
      <c r="EU27" s="178"/>
      <c r="EV27" s="178"/>
      <c r="EW27" s="178"/>
      <c r="EX27" s="178"/>
      <c r="EY27" s="178"/>
      <c r="EZ27" s="178"/>
      <c r="FA27" s="178"/>
      <c r="FB27" s="178"/>
      <c r="FC27" s="178"/>
      <c r="FD27" s="178"/>
      <c r="FE27" s="178"/>
      <c r="FF27" s="178"/>
      <c r="FG27" s="178"/>
      <c r="FH27" s="178"/>
      <c r="FI27" s="178"/>
      <c r="FJ27" s="178"/>
      <c r="FK27" s="178"/>
      <c r="FL27" s="178"/>
      <c r="FM27" s="178"/>
      <c r="FN27" s="178"/>
      <c r="FO27" s="178"/>
      <c r="FP27" s="178"/>
      <c r="FQ27" s="178"/>
      <c r="FR27" s="178"/>
      <c r="FS27" s="178"/>
      <c r="FT27" s="178"/>
      <c r="FU27" s="178"/>
      <c r="FV27" s="178"/>
      <c r="FW27" s="178"/>
      <c r="FX27" s="178"/>
      <c r="FY27" s="178"/>
      <c r="FZ27" s="178"/>
      <c r="GA27" s="178"/>
      <c r="GB27" s="178"/>
      <c r="GC27" s="178"/>
      <c r="GD27" s="178"/>
      <c r="GE27" s="178"/>
      <c r="GF27" s="178"/>
      <c r="GG27" s="178"/>
      <c r="GH27" s="178"/>
      <c r="GI27" s="178"/>
      <c r="GJ27" s="178"/>
      <c r="GK27" s="178"/>
      <c r="GL27" s="178"/>
      <c r="GM27" s="178"/>
      <c r="GN27" s="178"/>
      <c r="GO27" s="178"/>
      <c r="GP27" s="178"/>
      <c r="GQ27" s="178"/>
      <c r="GR27" s="178"/>
      <c r="GS27" s="178"/>
      <c r="GT27" s="178"/>
      <c r="GU27" s="178"/>
      <c r="GV27" s="178"/>
      <c r="GW27" s="178"/>
      <c r="GX27" s="178"/>
      <c r="GY27" s="178"/>
      <c r="GZ27" s="178"/>
      <c r="HA27" s="178"/>
      <c r="HB27" s="184"/>
      <c r="HC27" s="185"/>
      <c r="HD27" s="185"/>
      <c r="HE27" s="185"/>
      <c r="HF27" s="185"/>
      <c r="HG27" s="185"/>
      <c r="HH27" s="185"/>
      <c r="HI27" s="185"/>
      <c r="HJ27" s="185"/>
      <c r="HK27" s="185"/>
      <c r="HL27" s="185"/>
      <c r="HM27" s="185"/>
      <c r="HN27" s="185"/>
      <c r="HO27" s="185"/>
      <c r="HP27" s="185"/>
      <c r="HQ27" s="185"/>
    </row>
    <row r="28" ht="19.5" customHeight="1" spans="1:225">
      <c r="A28" s="182" t="s">
        <v>751</v>
      </c>
      <c r="B28" s="180">
        <v>109</v>
      </c>
      <c r="C28" s="178"/>
      <c r="D28" s="178"/>
      <c r="E28" s="178"/>
      <c r="F28" s="178"/>
      <c r="G28" s="178"/>
      <c r="H28" s="178"/>
      <c r="I28" s="178"/>
      <c r="J28" s="178"/>
      <c r="K28" s="178"/>
      <c r="L28" s="178"/>
      <c r="M28" s="178"/>
      <c r="N28" s="178"/>
      <c r="O28" s="178"/>
      <c r="P28" s="178"/>
      <c r="Q28" s="178"/>
      <c r="R28" s="178"/>
      <c r="S28" s="178"/>
      <c r="T28" s="178"/>
      <c r="U28" s="178"/>
      <c r="V28" s="178"/>
      <c r="W28" s="178"/>
      <c r="X28" s="178"/>
      <c r="Y28" s="178"/>
      <c r="Z28" s="178"/>
      <c r="AA28" s="178"/>
      <c r="AB28" s="178"/>
      <c r="AC28" s="178"/>
      <c r="AD28" s="178"/>
      <c r="AE28" s="178"/>
      <c r="AF28" s="178"/>
      <c r="AG28" s="178"/>
      <c r="AH28" s="178"/>
      <c r="AI28" s="178"/>
      <c r="AJ28" s="178"/>
      <c r="AK28" s="178"/>
      <c r="AL28" s="178"/>
      <c r="AM28" s="178"/>
      <c r="AN28" s="178"/>
      <c r="AO28" s="178"/>
      <c r="AP28" s="178"/>
      <c r="AQ28" s="178"/>
      <c r="AR28" s="178"/>
      <c r="AS28" s="178"/>
      <c r="AT28" s="178"/>
      <c r="AU28" s="178"/>
      <c r="AV28" s="178"/>
      <c r="AW28" s="178"/>
      <c r="AX28" s="178"/>
      <c r="AY28" s="178"/>
      <c r="AZ28" s="178"/>
      <c r="BA28" s="178"/>
      <c r="BB28" s="178"/>
      <c r="BC28" s="178"/>
      <c r="BD28" s="178"/>
      <c r="BE28" s="178"/>
      <c r="BF28" s="178"/>
      <c r="BG28" s="178"/>
      <c r="BH28" s="178"/>
      <c r="BI28" s="178"/>
      <c r="BJ28" s="178"/>
      <c r="BK28" s="178"/>
      <c r="BL28" s="178"/>
      <c r="BM28" s="178"/>
      <c r="BN28" s="178"/>
      <c r="BO28" s="178"/>
      <c r="BP28" s="178"/>
      <c r="BQ28" s="178"/>
      <c r="BR28" s="178"/>
      <c r="BS28" s="178"/>
      <c r="BT28" s="178"/>
      <c r="BU28" s="178"/>
      <c r="BV28" s="178"/>
      <c r="BW28" s="178"/>
      <c r="BX28" s="178"/>
      <c r="BY28" s="178"/>
      <c r="BZ28" s="178"/>
      <c r="CA28" s="178"/>
      <c r="CB28" s="178"/>
      <c r="CC28" s="178"/>
      <c r="CD28" s="178"/>
      <c r="CE28" s="178"/>
      <c r="CF28" s="178"/>
      <c r="CG28" s="178"/>
      <c r="CH28" s="178"/>
      <c r="CI28" s="178"/>
      <c r="CJ28" s="178"/>
      <c r="CK28" s="178"/>
      <c r="CL28" s="178"/>
      <c r="CM28" s="178"/>
      <c r="CN28" s="178"/>
      <c r="CO28" s="178"/>
      <c r="CP28" s="178"/>
      <c r="CQ28" s="178"/>
      <c r="CR28" s="178"/>
      <c r="CS28" s="178"/>
      <c r="CT28" s="178"/>
      <c r="CU28" s="178"/>
      <c r="CV28" s="178"/>
      <c r="CW28" s="178"/>
      <c r="CX28" s="178"/>
      <c r="CY28" s="178"/>
      <c r="CZ28" s="178"/>
      <c r="DA28" s="178"/>
      <c r="DB28" s="178"/>
      <c r="DC28" s="178"/>
      <c r="DD28" s="178"/>
      <c r="DE28" s="178"/>
      <c r="DF28" s="178"/>
      <c r="DG28" s="178"/>
      <c r="DH28" s="178"/>
      <c r="DI28" s="178"/>
      <c r="DJ28" s="178"/>
      <c r="DK28" s="178"/>
      <c r="DL28" s="178"/>
      <c r="DM28" s="178"/>
      <c r="DN28" s="178"/>
      <c r="DO28" s="178"/>
      <c r="DP28" s="178"/>
      <c r="DQ28" s="178"/>
      <c r="DR28" s="178"/>
      <c r="DS28" s="178"/>
      <c r="DT28" s="178"/>
      <c r="DU28" s="178"/>
      <c r="DV28" s="178"/>
      <c r="DW28" s="178"/>
      <c r="DX28" s="178"/>
      <c r="DY28" s="178"/>
      <c r="DZ28" s="178"/>
      <c r="EA28" s="178"/>
      <c r="EB28" s="178"/>
      <c r="EC28" s="178"/>
      <c r="ED28" s="178"/>
      <c r="EE28" s="178"/>
      <c r="EF28" s="178"/>
      <c r="EG28" s="178"/>
      <c r="EH28" s="178"/>
      <c r="EI28" s="178"/>
      <c r="EJ28" s="178"/>
      <c r="EK28" s="178"/>
      <c r="EL28" s="178"/>
      <c r="EM28" s="178"/>
      <c r="EN28" s="178"/>
      <c r="EO28" s="178"/>
      <c r="EP28" s="178"/>
      <c r="EQ28" s="178"/>
      <c r="ER28" s="178"/>
      <c r="ES28" s="178"/>
      <c r="ET28" s="178"/>
      <c r="EU28" s="178"/>
      <c r="EV28" s="178"/>
      <c r="EW28" s="178"/>
      <c r="EX28" s="178"/>
      <c r="EY28" s="178"/>
      <c r="EZ28" s="178"/>
      <c r="FA28" s="178"/>
      <c r="FB28" s="178"/>
      <c r="FC28" s="178"/>
      <c r="FD28" s="178"/>
      <c r="FE28" s="178"/>
      <c r="FF28" s="178"/>
      <c r="FG28" s="178"/>
      <c r="FH28" s="178"/>
      <c r="FI28" s="178"/>
      <c r="FJ28" s="178"/>
      <c r="FK28" s="178"/>
      <c r="FL28" s="178"/>
      <c r="FM28" s="178"/>
      <c r="FN28" s="178"/>
      <c r="FO28" s="178"/>
      <c r="FP28" s="178"/>
      <c r="FQ28" s="178"/>
      <c r="FR28" s="178"/>
      <c r="FS28" s="178"/>
      <c r="FT28" s="178"/>
      <c r="FU28" s="178"/>
      <c r="FV28" s="178"/>
      <c r="FW28" s="178"/>
      <c r="FX28" s="178"/>
      <c r="FY28" s="178"/>
      <c r="FZ28" s="178"/>
      <c r="GA28" s="178"/>
      <c r="GB28" s="178"/>
      <c r="GC28" s="178"/>
      <c r="GD28" s="178"/>
      <c r="GE28" s="178"/>
      <c r="GF28" s="178"/>
      <c r="GG28" s="178"/>
      <c r="GH28" s="178"/>
      <c r="GI28" s="178"/>
      <c r="GJ28" s="178"/>
      <c r="GK28" s="178"/>
      <c r="GL28" s="178"/>
      <c r="GM28" s="178"/>
      <c r="GN28" s="178"/>
      <c r="GO28" s="178"/>
      <c r="GP28" s="178"/>
      <c r="GQ28" s="178"/>
      <c r="GR28" s="178"/>
      <c r="GS28" s="178"/>
      <c r="GT28" s="178"/>
      <c r="GU28" s="178"/>
      <c r="GV28" s="178"/>
      <c r="GW28" s="178"/>
      <c r="GX28" s="178"/>
      <c r="GY28" s="178"/>
      <c r="GZ28" s="178"/>
      <c r="HA28" s="178"/>
      <c r="HB28" s="184"/>
      <c r="HC28" s="185"/>
      <c r="HD28" s="185"/>
      <c r="HE28" s="185"/>
      <c r="HF28" s="185"/>
      <c r="HG28" s="185"/>
      <c r="HH28" s="185"/>
      <c r="HI28" s="185"/>
      <c r="HJ28" s="185"/>
      <c r="HK28" s="185"/>
      <c r="HL28" s="185"/>
      <c r="HM28" s="185"/>
      <c r="HN28" s="185"/>
      <c r="HO28" s="185"/>
      <c r="HP28" s="185"/>
      <c r="HQ28" s="185"/>
    </row>
    <row r="29" ht="19.5" customHeight="1" spans="1:225">
      <c r="A29" s="182" t="s">
        <v>752</v>
      </c>
      <c r="B29" s="180">
        <v>292</v>
      </c>
      <c r="C29" s="178"/>
      <c r="D29" s="178"/>
      <c r="E29" s="178"/>
      <c r="F29" s="178"/>
      <c r="G29" s="178"/>
      <c r="H29" s="178"/>
      <c r="I29" s="178"/>
      <c r="J29" s="178"/>
      <c r="K29" s="178"/>
      <c r="L29" s="178"/>
      <c r="M29" s="178"/>
      <c r="N29" s="178"/>
      <c r="O29" s="178"/>
      <c r="P29" s="178"/>
      <c r="Q29" s="178"/>
      <c r="R29" s="178"/>
      <c r="S29" s="178"/>
      <c r="T29" s="178"/>
      <c r="U29" s="178"/>
      <c r="V29" s="178"/>
      <c r="W29" s="178"/>
      <c r="X29" s="178"/>
      <c r="Y29" s="178"/>
      <c r="Z29" s="178"/>
      <c r="AA29" s="178"/>
      <c r="AB29" s="178"/>
      <c r="AC29" s="178"/>
      <c r="AD29" s="178"/>
      <c r="AE29" s="178"/>
      <c r="AF29" s="178"/>
      <c r="AG29" s="178"/>
      <c r="AH29" s="178"/>
      <c r="AI29" s="178"/>
      <c r="AJ29" s="178"/>
      <c r="AK29" s="178"/>
      <c r="AL29" s="178"/>
      <c r="AM29" s="178"/>
      <c r="AN29" s="178"/>
      <c r="AO29" s="178"/>
      <c r="AP29" s="178"/>
      <c r="AQ29" s="178"/>
      <c r="AR29" s="178"/>
      <c r="AS29" s="178"/>
      <c r="AT29" s="178"/>
      <c r="AU29" s="178"/>
      <c r="AV29" s="178"/>
      <c r="AW29" s="178"/>
      <c r="AX29" s="178"/>
      <c r="AY29" s="178"/>
      <c r="AZ29" s="178"/>
      <c r="BA29" s="178"/>
      <c r="BB29" s="178"/>
      <c r="BC29" s="178"/>
      <c r="BD29" s="178"/>
      <c r="BE29" s="178"/>
      <c r="BF29" s="178"/>
      <c r="BG29" s="178"/>
      <c r="BH29" s="178"/>
      <c r="BI29" s="178"/>
      <c r="BJ29" s="178"/>
      <c r="BK29" s="178"/>
      <c r="BL29" s="178"/>
      <c r="BM29" s="178"/>
      <c r="BN29" s="178"/>
      <c r="BO29" s="178"/>
      <c r="BP29" s="178"/>
      <c r="BQ29" s="178"/>
      <c r="BR29" s="178"/>
      <c r="BS29" s="178"/>
      <c r="BT29" s="178"/>
      <c r="BU29" s="178"/>
      <c r="BV29" s="178"/>
      <c r="BW29" s="178"/>
      <c r="BX29" s="178"/>
      <c r="BY29" s="178"/>
      <c r="BZ29" s="178"/>
      <c r="CA29" s="178"/>
      <c r="CB29" s="178"/>
      <c r="CC29" s="178"/>
      <c r="CD29" s="178"/>
      <c r="CE29" s="178"/>
      <c r="CF29" s="178"/>
      <c r="CG29" s="178"/>
      <c r="CH29" s="178"/>
      <c r="CI29" s="178"/>
      <c r="CJ29" s="178"/>
      <c r="CK29" s="178"/>
      <c r="CL29" s="178"/>
      <c r="CM29" s="178"/>
      <c r="CN29" s="178"/>
      <c r="CO29" s="178"/>
      <c r="CP29" s="178"/>
      <c r="CQ29" s="178"/>
      <c r="CR29" s="178"/>
      <c r="CS29" s="178"/>
      <c r="CT29" s="178"/>
      <c r="CU29" s="178"/>
      <c r="CV29" s="178"/>
      <c r="CW29" s="178"/>
      <c r="CX29" s="178"/>
      <c r="CY29" s="178"/>
      <c r="CZ29" s="178"/>
      <c r="DA29" s="178"/>
      <c r="DB29" s="178"/>
      <c r="DC29" s="178"/>
      <c r="DD29" s="178"/>
      <c r="DE29" s="178"/>
      <c r="DF29" s="178"/>
      <c r="DG29" s="178"/>
      <c r="DH29" s="178"/>
      <c r="DI29" s="178"/>
      <c r="DJ29" s="178"/>
      <c r="DK29" s="178"/>
      <c r="DL29" s="178"/>
      <c r="DM29" s="178"/>
      <c r="DN29" s="178"/>
      <c r="DO29" s="178"/>
      <c r="DP29" s="178"/>
      <c r="DQ29" s="178"/>
      <c r="DR29" s="178"/>
      <c r="DS29" s="178"/>
      <c r="DT29" s="178"/>
      <c r="DU29" s="178"/>
      <c r="DV29" s="178"/>
      <c r="DW29" s="178"/>
      <c r="DX29" s="178"/>
      <c r="DY29" s="178"/>
      <c r="DZ29" s="178"/>
      <c r="EA29" s="178"/>
      <c r="EB29" s="178"/>
      <c r="EC29" s="178"/>
      <c r="ED29" s="178"/>
      <c r="EE29" s="178"/>
      <c r="EF29" s="178"/>
      <c r="EG29" s="178"/>
      <c r="EH29" s="178"/>
      <c r="EI29" s="178"/>
      <c r="EJ29" s="178"/>
      <c r="EK29" s="178"/>
      <c r="EL29" s="178"/>
      <c r="EM29" s="178"/>
      <c r="EN29" s="178"/>
      <c r="EO29" s="178"/>
      <c r="EP29" s="178"/>
      <c r="EQ29" s="178"/>
      <c r="ER29" s="178"/>
      <c r="ES29" s="178"/>
      <c r="ET29" s="178"/>
      <c r="EU29" s="178"/>
      <c r="EV29" s="178"/>
      <c r="EW29" s="178"/>
      <c r="EX29" s="178"/>
      <c r="EY29" s="178"/>
      <c r="EZ29" s="178"/>
      <c r="FA29" s="178"/>
      <c r="FB29" s="178"/>
      <c r="FC29" s="178"/>
      <c r="FD29" s="178"/>
      <c r="FE29" s="178"/>
      <c r="FF29" s="178"/>
      <c r="FG29" s="178"/>
      <c r="FH29" s="178"/>
      <c r="FI29" s="178"/>
      <c r="FJ29" s="178"/>
      <c r="FK29" s="178"/>
      <c r="FL29" s="178"/>
      <c r="FM29" s="178"/>
      <c r="FN29" s="178"/>
      <c r="FO29" s="178"/>
      <c r="FP29" s="178"/>
      <c r="FQ29" s="178"/>
      <c r="FR29" s="178"/>
      <c r="FS29" s="178"/>
      <c r="FT29" s="178"/>
      <c r="FU29" s="178"/>
      <c r="FV29" s="178"/>
      <c r="FW29" s="178"/>
      <c r="FX29" s="178"/>
      <c r="FY29" s="178"/>
      <c r="FZ29" s="178"/>
      <c r="GA29" s="178"/>
      <c r="GB29" s="178"/>
      <c r="GC29" s="178"/>
      <c r="GD29" s="178"/>
      <c r="GE29" s="178"/>
      <c r="GF29" s="178"/>
      <c r="GG29" s="178"/>
      <c r="GH29" s="178"/>
      <c r="GI29" s="178"/>
      <c r="GJ29" s="178"/>
      <c r="GK29" s="178"/>
      <c r="GL29" s="178"/>
      <c r="GM29" s="178"/>
      <c r="GN29" s="178"/>
      <c r="GO29" s="178"/>
      <c r="GP29" s="178"/>
      <c r="GQ29" s="178"/>
      <c r="GR29" s="178"/>
      <c r="GS29" s="178"/>
      <c r="GT29" s="178"/>
      <c r="GU29" s="178"/>
      <c r="GV29" s="178"/>
      <c r="GW29" s="178"/>
      <c r="GX29" s="178"/>
      <c r="GY29" s="178"/>
      <c r="GZ29" s="178"/>
      <c r="HA29" s="178"/>
      <c r="HB29" s="184"/>
      <c r="HC29" s="185"/>
      <c r="HD29" s="185"/>
      <c r="HE29" s="185"/>
      <c r="HF29" s="185"/>
      <c r="HG29" s="185"/>
      <c r="HH29" s="185"/>
      <c r="HI29" s="185"/>
      <c r="HJ29" s="185"/>
      <c r="HK29" s="185"/>
      <c r="HL29" s="185"/>
      <c r="HM29" s="185"/>
      <c r="HN29" s="185"/>
      <c r="HO29" s="185"/>
      <c r="HP29" s="185"/>
      <c r="HQ29" s="185"/>
    </row>
    <row r="30" ht="19.5" customHeight="1" spans="1:225">
      <c r="A30" s="182" t="s">
        <v>753</v>
      </c>
      <c r="B30" s="180">
        <v>312</v>
      </c>
      <c r="C30" s="178"/>
      <c r="D30" s="178"/>
      <c r="E30" s="178"/>
      <c r="F30" s="178"/>
      <c r="G30" s="178"/>
      <c r="H30" s="178"/>
      <c r="I30" s="178"/>
      <c r="J30" s="178"/>
      <c r="K30" s="178"/>
      <c r="L30" s="178"/>
      <c r="M30" s="178"/>
      <c r="N30" s="178"/>
      <c r="O30" s="178"/>
      <c r="P30" s="178"/>
      <c r="Q30" s="178"/>
      <c r="R30" s="178"/>
      <c r="S30" s="178"/>
      <c r="T30" s="178"/>
      <c r="U30" s="178"/>
      <c r="V30" s="178"/>
      <c r="W30" s="178"/>
      <c r="X30" s="178"/>
      <c r="Y30" s="178"/>
      <c r="Z30" s="178"/>
      <c r="AA30" s="178"/>
      <c r="AB30" s="178"/>
      <c r="AC30" s="178"/>
      <c r="AD30" s="178"/>
      <c r="AE30" s="178"/>
      <c r="AF30" s="178"/>
      <c r="AG30" s="178"/>
      <c r="AH30" s="178"/>
      <c r="AI30" s="178"/>
      <c r="AJ30" s="178"/>
      <c r="AK30" s="178"/>
      <c r="AL30" s="178"/>
      <c r="AM30" s="178"/>
      <c r="AN30" s="178"/>
      <c r="AO30" s="178"/>
      <c r="AP30" s="178"/>
      <c r="AQ30" s="178"/>
      <c r="AR30" s="178"/>
      <c r="AS30" s="178"/>
      <c r="AT30" s="178"/>
      <c r="AU30" s="178"/>
      <c r="AV30" s="178"/>
      <c r="AW30" s="178"/>
      <c r="AX30" s="178"/>
      <c r="AY30" s="178"/>
      <c r="AZ30" s="178"/>
      <c r="BA30" s="178"/>
      <c r="BB30" s="178"/>
      <c r="BC30" s="178"/>
      <c r="BD30" s="178"/>
      <c r="BE30" s="178"/>
      <c r="BF30" s="178"/>
      <c r="BG30" s="178"/>
      <c r="BH30" s="178"/>
      <c r="BI30" s="178"/>
      <c r="BJ30" s="178"/>
      <c r="BK30" s="178"/>
      <c r="BL30" s="178"/>
      <c r="BM30" s="178"/>
      <c r="BN30" s="178"/>
      <c r="BO30" s="178"/>
      <c r="BP30" s="178"/>
      <c r="BQ30" s="178"/>
      <c r="BR30" s="178"/>
      <c r="BS30" s="178"/>
      <c r="BT30" s="178"/>
      <c r="BU30" s="178"/>
      <c r="BV30" s="178"/>
      <c r="BW30" s="178"/>
      <c r="BX30" s="178"/>
      <c r="BY30" s="178"/>
      <c r="BZ30" s="178"/>
      <c r="CA30" s="178"/>
      <c r="CB30" s="178"/>
      <c r="CC30" s="178"/>
      <c r="CD30" s="178"/>
      <c r="CE30" s="178"/>
      <c r="CF30" s="178"/>
      <c r="CG30" s="178"/>
      <c r="CH30" s="178"/>
      <c r="CI30" s="178"/>
      <c r="CJ30" s="178"/>
      <c r="CK30" s="178"/>
      <c r="CL30" s="178"/>
      <c r="CM30" s="178"/>
      <c r="CN30" s="178"/>
      <c r="CO30" s="178"/>
      <c r="CP30" s="178"/>
      <c r="CQ30" s="178"/>
      <c r="CR30" s="178"/>
      <c r="CS30" s="178"/>
      <c r="CT30" s="178"/>
      <c r="CU30" s="178"/>
      <c r="CV30" s="178"/>
      <c r="CW30" s="178"/>
      <c r="CX30" s="178"/>
      <c r="CY30" s="178"/>
      <c r="CZ30" s="178"/>
      <c r="DA30" s="178"/>
      <c r="DB30" s="178"/>
      <c r="DC30" s="178"/>
      <c r="DD30" s="178"/>
      <c r="DE30" s="178"/>
      <c r="DF30" s="178"/>
      <c r="DG30" s="178"/>
      <c r="DH30" s="178"/>
      <c r="DI30" s="178"/>
      <c r="DJ30" s="178"/>
      <c r="DK30" s="178"/>
      <c r="DL30" s="178"/>
      <c r="DM30" s="178"/>
      <c r="DN30" s="178"/>
      <c r="DO30" s="178"/>
      <c r="DP30" s="178"/>
      <c r="DQ30" s="178"/>
      <c r="DR30" s="178"/>
      <c r="DS30" s="178"/>
      <c r="DT30" s="178"/>
      <c r="DU30" s="178"/>
      <c r="DV30" s="178"/>
      <c r="DW30" s="178"/>
      <c r="DX30" s="178"/>
      <c r="DY30" s="178"/>
      <c r="DZ30" s="178"/>
      <c r="EA30" s="178"/>
      <c r="EB30" s="178"/>
      <c r="EC30" s="178"/>
      <c r="ED30" s="178"/>
      <c r="EE30" s="178"/>
      <c r="EF30" s="178"/>
      <c r="EG30" s="178"/>
      <c r="EH30" s="178"/>
      <c r="EI30" s="178"/>
      <c r="EJ30" s="178"/>
      <c r="EK30" s="178"/>
      <c r="EL30" s="178"/>
      <c r="EM30" s="178"/>
      <c r="EN30" s="178"/>
      <c r="EO30" s="178"/>
      <c r="EP30" s="178"/>
      <c r="EQ30" s="178"/>
      <c r="ER30" s="178"/>
      <c r="ES30" s="178"/>
      <c r="ET30" s="178"/>
      <c r="EU30" s="178"/>
      <c r="EV30" s="178"/>
      <c r="EW30" s="178"/>
      <c r="EX30" s="178"/>
      <c r="EY30" s="178"/>
      <c r="EZ30" s="178"/>
      <c r="FA30" s="178"/>
      <c r="FB30" s="178"/>
      <c r="FC30" s="178"/>
      <c r="FD30" s="178"/>
      <c r="FE30" s="178"/>
      <c r="FF30" s="178"/>
      <c r="FG30" s="178"/>
      <c r="FH30" s="178"/>
      <c r="FI30" s="178"/>
      <c r="FJ30" s="178"/>
      <c r="FK30" s="178"/>
      <c r="FL30" s="178"/>
      <c r="FM30" s="178"/>
      <c r="FN30" s="178"/>
      <c r="FO30" s="178"/>
      <c r="FP30" s="178"/>
      <c r="FQ30" s="178"/>
      <c r="FR30" s="178"/>
      <c r="FS30" s="178"/>
      <c r="FT30" s="178"/>
      <c r="FU30" s="178"/>
      <c r="FV30" s="178"/>
      <c r="FW30" s="178"/>
      <c r="FX30" s="178"/>
      <c r="FY30" s="178"/>
      <c r="FZ30" s="178"/>
      <c r="GA30" s="178"/>
      <c r="GB30" s="178"/>
      <c r="GC30" s="178"/>
      <c r="GD30" s="178"/>
      <c r="GE30" s="178"/>
      <c r="GF30" s="178"/>
      <c r="GG30" s="178"/>
      <c r="GH30" s="178"/>
      <c r="GI30" s="178"/>
      <c r="GJ30" s="178"/>
      <c r="GK30" s="178"/>
      <c r="GL30" s="178"/>
      <c r="GM30" s="178"/>
      <c r="GN30" s="178"/>
      <c r="GO30" s="178"/>
      <c r="GP30" s="178"/>
      <c r="GQ30" s="178"/>
      <c r="GR30" s="178"/>
      <c r="GS30" s="178"/>
      <c r="GT30" s="178"/>
      <c r="GU30" s="178"/>
      <c r="GV30" s="178"/>
      <c r="GW30" s="178"/>
      <c r="GX30" s="178"/>
      <c r="GY30" s="178"/>
      <c r="GZ30" s="178"/>
      <c r="HA30" s="178"/>
      <c r="HB30" s="184"/>
      <c r="HC30" s="185"/>
      <c r="HD30" s="185"/>
      <c r="HE30" s="185"/>
      <c r="HF30" s="185"/>
      <c r="HG30" s="185"/>
      <c r="HH30" s="185"/>
      <c r="HI30" s="185"/>
      <c r="HJ30" s="185"/>
      <c r="HK30" s="185"/>
      <c r="HL30" s="185"/>
      <c r="HM30" s="185"/>
      <c r="HN30" s="185"/>
      <c r="HO30" s="185"/>
      <c r="HP30" s="185"/>
      <c r="HQ30" s="185"/>
    </row>
    <row r="31" ht="19.5" customHeight="1" spans="1:225">
      <c r="A31" s="182" t="s">
        <v>754</v>
      </c>
      <c r="B31" s="180">
        <v>968</v>
      </c>
      <c r="C31" s="178"/>
      <c r="D31" s="178"/>
      <c r="E31" s="178"/>
      <c r="F31" s="178"/>
      <c r="G31" s="178"/>
      <c r="H31" s="178"/>
      <c r="I31" s="178"/>
      <c r="J31" s="178"/>
      <c r="K31" s="178"/>
      <c r="L31" s="178"/>
      <c r="M31" s="178"/>
      <c r="N31" s="178"/>
      <c r="O31" s="178"/>
      <c r="P31" s="178"/>
      <c r="Q31" s="178"/>
      <c r="R31" s="178"/>
      <c r="S31" s="178"/>
      <c r="T31" s="178"/>
      <c r="U31" s="178"/>
      <c r="V31" s="178"/>
      <c r="W31" s="178"/>
      <c r="X31" s="178"/>
      <c r="Y31" s="178"/>
      <c r="Z31" s="178"/>
      <c r="AA31" s="178"/>
      <c r="AB31" s="178"/>
      <c r="AC31" s="178"/>
      <c r="AD31" s="178"/>
      <c r="AE31" s="178"/>
      <c r="AF31" s="178"/>
      <c r="AG31" s="178"/>
      <c r="AH31" s="178"/>
      <c r="AI31" s="178"/>
      <c r="AJ31" s="178"/>
      <c r="AK31" s="178"/>
      <c r="AL31" s="178"/>
      <c r="AM31" s="178"/>
      <c r="AN31" s="178"/>
      <c r="AO31" s="178"/>
      <c r="AP31" s="178"/>
      <c r="AQ31" s="178"/>
      <c r="AR31" s="178"/>
      <c r="AS31" s="178"/>
      <c r="AT31" s="178"/>
      <c r="AU31" s="178"/>
      <c r="AV31" s="178"/>
      <c r="AW31" s="178"/>
      <c r="AX31" s="178"/>
      <c r="AY31" s="178"/>
      <c r="AZ31" s="178"/>
      <c r="BA31" s="178"/>
      <c r="BB31" s="178"/>
      <c r="BC31" s="178"/>
      <c r="BD31" s="178"/>
      <c r="BE31" s="178"/>
      <c r="BF31" s="178"/>
      <c r="BG31" s="178"/>
      <c r="BH31" s="178"/>
      <c r="BI31" s="178"/>
      <c r="BJ31" s="178"/>
      <c r="BK31" s="178"/>
      <c r="BL31" s="178"/>
      <c r="BM31" s="178"/>
      <c r="BN31" s="178"/>
      <c r="BO31" s="178"/>
      <c r="BP31" s="178"/>
      <c r="BQ31" s="178"/>
      <c r="BR31" s="178"/>
      <c r="BS31" s="178"/>
      <c r="BT31" s="178"/>
      <c r="BU31" s="178"/>
      <c r="BV31" s="178"/>
      <c r="BW31" s="178"/>
      <c r="BX31" s="178"/>
      <c r="BY31" s="178"/>
      <c r="BZ31" s="178"/>
      <c r="CA31" s="178"/>
      <c r="CB31" s="178"/>
      <c r="CC31" s="178"/>
      <c r="CD31" s="178"/>
      <c r="CE31" s="178"/>
      <c r="CF31" s="178"/>
      <c r="CG31" s="178"/>
      <c r="CH31" s="178"/>
      <c r="CI31" s="178"/>
      <c r="CJ31" s="178"/>
      <c r="CK31" s="178"/>
      <c r="CL31" s="178"/>
      <c r="CM31" s="178"/>
      <c r="CN31" s="178"/>
      <c r="CO31" s="178"/>
      <c r="CP31" s="178"/>
      <c r="CQ31" s="178"/>
      <c r="CR31" s="178"/>
      <c r="CS31" s="178"/>
      <c r="CT31" s="178"/>
      <c r="CU31" s="178"/>
      <c r="CV31" s="178"/>
      <c r="CW31" s="178"/>
      <c r="CX31" s="178"/>
      <c r="CY31" s="178"/>
      <c r="CZ31" s="178"/>
      <c r="DA31" s="178"/>
      <c r="DB31" s="178"/>
      <c r="DC31" s="178"/>
      <c r="DD31" s="178"/>
      <c r="DE31" s="178"/>
      <c r="DF31" s="178"/>
      <c r="DG31" s="178"/>
      <c r="DH31" s="178"/>
      <c r="DI31" s="178"/>
      <c r="DJ31" s="178"/>
      <c r="DK31" s="178"/>
      <c r="DL31" s="178"/>
      <c r="DM31" s="178"/>
      <c r="DN31" s="178"/>
      <c r="DO31" s="178"/>
      <c r="DP31" s="178"/>
      <c r="DQ31" s="178"/>
      <c r="DR31" s="178"/>
      <c r="DS31" s="178"/>
      <c r="DT31" s="178"/>
      <c r="DU31" s="178"/>
      <c r="DV31" s="178"/>
      <c r="DW31" s="178"/>
      <c r="DX31" s="178"/>
      <c r="DY31" s="178"/>
      <c r="DZ31" s="178"/>
      <c r="EA31" s="178"/>
      <c r="EB31" s="178"/>
      <c r="EC31" s="178"/>
      <c r="ED31" s="178"/>
      <c r="EE31" s="178"/>
      <c r="EF31" s="178"/>
      <c r="EG31" s="178"/>
      <c r="EH31" s="178"/>
      <c r="EI31" s="178"/>
      <c r="EJ31" s="178"/>
      <c r="EK31" s="178"/>
      <c r="EL31" s="178"/>
      <c r="EM31" s="178"/>
      <c r="EN31" s="178"/>
      <c r="EO31" s="178"/>
      <c r="EP31" s="178"/>
      <c r="EQ31" s="178"/>
      <c r="ER31" s="178"/>
      <c r="ES31" s="178"/>
      <c r="ET31" s="178"/>
      <c r="EU31" s="178"/>
      <c r="EV31" s="178"/>
      <c r="EW31" s="178"/>
      <c r="EX31" s="178"/>
      <c r="EY31" s="178"/>
      <c r="EZ31" s="178"/>
      <c r="FA31" s="178"/>
      <c r="FB31" s="178"/>
      <c r="FC31" s="178"/>
      <c r="FD31" s="178"/>
      <c r="FE31" s="178"/>
      <c r="FF31" s="178"/>
      <c r="FG31" s="178"/>
      <c r="FH31" s="178"/>
      <c r="FI31" s="178"/>
      <c r="FJ31" s="178"/>
      <c r="FK31" s="178"/>
      <c r="FL31" s="178"/>
      <c r="FM31" s="178"/>
      <c r="FN31" s="178"/>
      <c r="FO31" s="178"/>
      <c r="FP31" s="178"/>
      <c r="FQ31" s="178"/>
      <c r="FR31" s="178"/>
      <c r="FS31" s="178"/>
      <c r="FT31" s="178"/>
      <c r="FU31" s="178"/>
      <c r="FV31" s="178"/>
      <c r="FW31" s="178"/>
      <c r="FX31" s="178"/>
      <c r="FY31" s="178"/>
      <c r="FZ31" s="178"/>
      <c r="GA31" s="178"/>
      <c r="GB31" s="178"/>
      <c r="GC31" s="178"/>
      <c r="GD31" s="178"/>
      <c r="GE31" s="178"/>
      <c r="GF31" s="178"/>
      <c r="GG31" s="178"/>
      <c r="GH31" s="178"/>
      <c r="GI31" s="178"/>
      <c r="GJ31" s="178"/>
      <c r="GK31" s="178"/>
      <c r="GL31" s="178"/>
      <c r="GM31" s="178"/>
      <c r="GN31" s="178"/>
      <c r="GO31" s="178"/>
      <c r="GP31" s="178"/>
      <c r="GQ31" s="178"/>
      <c r="GR31" s="178"/>
      <c r="GS31" s="178"/>
      <c r="GT31" s="178"/>
      <c r="GU31" s="178"/>
      <c r="GV31" s="178"/>
      <c r="GW31" s="178"/>
      <c r="GX31" s="178"/>
      <c r="GY31" s="178"/>
      <c r="GZ31" s="178"/>
      <c r="HA31" s="178"/>
      <c r="HB31" s="184"/>
      <c r="HC31" s="185"/>
      <c r="HD31" s="185"/>
      <c r="HE31" s="185"/>
      <c r="HF31" s="185"/>
      <c r="HG31" s="185"/>
      <c r="HH31" s="185"/>
      <c r="HI31" s="185"/>
      <c r="HJ31" s="185"/>
      <c r="HK31" s="185"/>
      <c r="HL31" s="185"/>
      <c r="HM31" s="185"/>
      <c r="HN31" s="185"/>
      <c r="HO31" s="185"/>
      <c r="HP31" s="185"/>
      <c r="HQ31" s="185"/>
    </row>
    <row r="32" ht="19.5" customHeight="1" spans="1:225">
      <c r="A32" s="182" t="s">
        <v>755</v>
      </c>
      <c r="B32" s="180">
        <v>21</v>
      </c>
      <c r="C32" s="178"/>
      <c r="D32" s="178"/>
      <c r="E32" s="178"/>
      <c r="F32" s="178"/>
      <c r="G32" s="178"/>
      <c r="H32" s="178"/>
      <c r="I32" s="178"/>
      <c r="J32" s="178"/>
      <c r="K32" s="178"/>
      <c r="L32" s="178"/>
      <c r="M32" s="178"/>
      <c r="N32" s="178"/>
      <c r="O32" s="178"/>
      <c r="P32" s="178"/>
      <c r="Q32" s="178"/>
      <c r="R32" s="178"/>
      <c r="S32" s="178"/>
      <c r="T32" s="178"/>
      <c r="U32" s="178"/>
      <c r="V32" s="178"/>
      <c r="W32" s="178"/>
      <c r="X32" s="178"/>
      <c r="Y32" s="178"/>
      <c r="Z32" s="178"/>
      <c r="AA32" s="178"/>
      <c r="AB32" s="178"/>
      <c r="AC32" s="178"/>
      <c r="AD32" s="178"/>
      <c r="AE32" s="178"/>
      <c r="AF32" s="178"/>
      <c r="AG32" s="178"/>
      <c r="AH32" s="178"/>
      <c r="AI32" s="178"/>
      <c r="AJ32" s="178"/>
      <c r="AK32" s="178"/>
      <c r="AL32" s="178"/>
      <c r="AM32" s="178"/>
      <c r="AN32" s="178"/>
      <c r="AO32" s="178"/>
      <c r="AP32" s="178"/>
      <c r="AQ32" s="178"/>
      <c r="AR32" s="178"/>
      <c r="AS32" s="178"/>
      <c r="AT32" s="178"/>
      <c r="AU32" s="178"/>
      <c r="AV32" s="178"/>
      <c r="AW32" s="178"/>
      <c r="AX32" s="178"/>
      <c r="AY32" s="178"/>
      <c r="AZ32" s="178"/>
      <c r="BA32" s="178"/>
      <c r="BB32" s="178"/>
      <c r="BC32" s="178"/>
      <c r="BD32" s="178"/>
      <c r="BE32" s="178"/>
      <c r="BF32" s="178"/>
      <c r="BG32" s="178"/>
      <c r="BH32" s="178"/>
      <c r="BI32" s="178"/>
      <c r="BJ32" s="178"/>
      <c r="BK32" s="178"/>
      <c r="BL32" s="178"/>
      <c r="BM32" s="178"/>
      <c r="BN32" s="178"/>
      <c r="BO32" s="178"/>
      <c r="BP32" s="178"/>
      <c r="BQ32" s="178"/>
      <c r="BR32" s="178"/>
      <c r="BS32" s="178"/>
      <c r="BT32" s="178"/>
      <c r="BU32" s="178"/>
      <c r="BV32" s="178"/>
      <c r="BW32" s="178"/>
      <c r="BX32" s="178"/>
      <c r="BY32" s="178"/>
      <c r="BZ32" s="178"/>
      <c r="CA32" s="178"/>
      <c r="CB32" s="178"/>
      <c r="CC32" s="178"/>
      <c r="CD32" s="178"/>
      <c r="CE32" s="178"/>
      <c r="CF32" s="178"/>
      <c r="CG32" s="178"/>
      <c r="CH32" s="178"/>
      <c r="CI32" s="178"/>
      <c r="CJ32" s="178"/>
      <c r="CK32" s="178"/>
      <c r="CL32" s="178"/>
      <c r="CM32" s="178"/>
      <c r="CN32" s="178"/>
      <c r="CO32" s="178"/>
      <c r="CP32" s="178"/>
      <c r="CQ32" s="178"/>
      <c r="CR32" s="178"/>
      <c r="CS32" s="178"/>
      <c r="CT32" s="178"/>
      <c r="CU32" s="178"/>
      <c r="CV32" s="178"/>
      <c r="CW32" s="178"/>
      <c r="CX32" s="178"/>
      <c r="CY32" s="178"/>
      <c r="CZ32" s="178"/>
      <c r="DA32" s="178"/>
      <c r="DB32" s="178"/>
      <c r="DC32" s="178"/>
      <c r="DD32" s="178"/>
      <c r="DE32" s="178"/>
      <c r="DF32" s="178"/>
      <c r="DG32" s="178"/>
      <c r="DH32" s="178"/>
      <c r="DI32" s="178"/>
      <c r="DJ32" s="178"/>
      <c r="DK32" s="178"/>
      <c r="DL32" s="178"/>
      <c r="DM32" s="178"/>
      <c r="DN32" s="178"/>
      <c r="DO32" s="178"/>
      <c r="DP32" s="178"/>
      <c r="DQ32" s="178"/>
      <c r="DR32" s="178"/>
      <c r="DS32" s="178"/>
      <c r="DT32" s="178"/>
      <c r="DU32" s="178"/>
      <c r="DV32" s="178"/>
      <c r="DW32" s="178"/>
      <c r="DX32" s="178"/>
      <c r="DY32" s="178"/>
      <c r="DZ32" s="178"/>
      <c r="EA32" s="178"/>
      <c r="EB32" s="178"/>
      <c r="EC32" s="178"/>
      <c r="ED32" s="178"/>
      <c r="EE32" s="178"/>
      <c r="EF32" s="178"/>
      <c r="EG32" s="178"/>
      <c r="EH32" s="178"/>
      <c r="EI32" s="178"/>
      <c r="EJ32" s="178"/>
      <c r="EK32" s="178"/>
      <c r="EL32" s="178"/>
      <c r="EM32" s="178"/>
      <c r="EN32" s="178"/>
      <c r="EO32" s="178"/>
      <c r="EP32" s="178"/>
      <c r="EQ32" s="178"/>
      <c r="ER32" s="178"/>
      <c r="ES32" s="178"/>
      <c r="ET32" s="178"/>
      <c r="EU32" s="178"/>
      <c r="EV32" s="178"/>
      <c r="EW32" s="178"/>
      <c r="EX32" s="178"/>
      <c r="EY32" s="178"/>
      <c r="EZ32" s="178"/>
      <c r="FA32" s="178"/>
      <c r="FB32" s="178"/>
      <c r="FC32" s="178"/>
      <c r="FD32" s="178"/>
      <c r="FE32" s="178"/>
      <c r="FF32" s="178"/>
      <c r="FG32" s="178"/>
      <c r="FH32" s="178"/>
      <c r="FI32" s="178"/>
      <c r="FJ32" s="178"/>
      <c r="FK32" s="178"/>
      <c r="FL32" s="178"/>
      <c r="FM32" s="178"/>
      <c r="FN32" s="178"/>
      <c r="FO32" s="178"/>
      <c r="FP32" s="178"/>
      <c r="FQ32" s="178"/>
      <c r="FR32" s="178"/>
      <c r="FS32" s="178"/>
      <c r="FT32" s="178"/>
      <c r="FU32" s="178"/>
      <c r="FV32" s="178"/>
      <c r="FW32" s="178"/>
      <c r="FX32" s="178"/>
      <c r="FY32" s="178"/>
      <c r="FZ32" s="178"/>
      <c r="GA32" s="178"/>
      <c r="GB32" s="178"/>
      <c r="GC32" s="178"/>
      <c r="GD32" s="178"/>
      <c r="GE32" s="178"/>
      <c r="GF32" s="178"/>
      <c r="GG32" s="178"/>
      <c r="GH32" s="178"/>
      <c r="GI32" s="178"/>
      <c r="GJ32" s="178"/>
      <c r="GK32" s="178"/>
      <c r="GL32" s="178"/>
      <c r="GM32" s="178"/>
      <c r="GN32" s="178"/>
      <c r="GO32" s="178"/>
      <c r="GP32" s="178"/>
      <c r="GQ32" s="178"/>
      <c r="GR32" s="178"/>
      <c r="GS32" s="178"/>
      <c r="GT32" s="178"/>
      <c r="GU32" s="178"/>
      <c r="GV32" s="178"/>
      <c r="GW32" s="178"/>
      <c r="GX32" s="178"/>
      <c r="GY32" s="178"/>
      <c r="GZ32" s="178"/>
      <c r="HA32" s="178"/>
      <c r="HB32" s="184"/>
      <c r="HC32" s="185"/>
      <c r="HD32" s="185"/>
      <c r="HE32" s="185"/>
      <c r="HF32" s="185"/>
      <c r="HG32" s="185"/>
      <c r="HH32" s="185"/>
      <c r="HI32" s="185"/>
      <c r="HJ32" s="185"/>
      <c r="HK32" s="185"/>
      <c r="HL32" s="185"/>
      <c r="HM32" s="185"/>
      <c r="HN32" s="185"/>
      <c r="HO32" s="185"/>
      <c r="HP32" s="185"/>
      <c r="HQ32" s="185"/>
    </row>
    <row r="33" ht="19.5" customHeight="1" spans="1:225">
      <c r="A33" s="182" t="s">
        <v>756</v>
      </c>
      <c r="B33" s="180">
        <v>85</v>
      </c>
      <c r="C33" s="178"/>
      <c r="D33" s="178"/>
      <c r="E33" s="178"/>
      <c r="F33" s="178"/>
      <c r="G33" s="178"/>
      <c r="H33" s="178"/>
      <c r="I33" s="178"/>
      <c r="J33" s="178"/>
      <c r="K33" s="178"/>
      <c r="L33" s="178"/>
      <c r="M33" s="178"/>
      <c r="N33" s="178"/>
      <c r="O33" s="178"/>
      <c r="P33" s="178"/>
      <c r="Q33" s="178"/>
      <c r="R33" s="178"/>
      <c r="S33" s="178"/>
      <c r="T33" s="178"/>
      <c r="U33" s="178"/>
      <c r="V33" s="178"/>
      <c r="W33" s="178"/>
      <c r="X33" s="178"/>
      <c r="Y33" s="178"/>
      <c r="Z33" s="178"/>
      <c r="AA33" s="178"/>
      <c r="AB33" s="178"/>
      <c r="AC33" s="178"/>
      <c r="AD33" s="178"/>
      <c r="AE33" s="178"/>
      <c r="AF33" s="178"/>
      <c r="AG33" s="178"/>
      <c r="AH33" s="178"/>
      <c r="AI33" s="178"/>
      <c r="AJ33" s="178"/>
      <c r="AK33" s="178"/>
      <c r="AL33" s="178"/>
      <c r="AM33" s="178"/>
      <c r="AN33" s="178"/>
      <c r="AO33" s="178"/>
      <c r="AP33" s="178"/>
      <c r="AQ33" s="178"/>
      <c r="AR33" s="178"/>
      <c r="AS33" s="178"/>
      <c r="AT33" s="178"/>
      <c r="AU33" s="178"/>
      <c r="AV33" s="178"/>
      <c r="AW33" s="178"/>
      <c r="AX33" s="178"/>
      <c r="AY33" s="178"/>
      <c r="AZ33" s="178"/>
      <c r="BA33" s="178"/>
      <c r="BB33" s="178"/>
      <c r="BC33" s="178"/>
      <c r="BD33" s="178"/>
      <c r="BE33" s="178"/>
      <c r="BF33" s="178"/>
      <c r="BG33" s="178"/>
      <c r="BH33" s="178"/>
      <c r="BI33" s="178"/>
      <c r="BJ33" s="178"/>
      <c r="BK33" s="178"/>
      <c r="BL33" s="178"/>
      <c r="BM33" s="178"/>
      <c r="BN33" s="178"/>
      <c r="BO33" s="178"/>
      <c r="BP33" s="178"/>
      <c r="BQ33" s="178"/>
      <c r="BR33" s="178"/>
      <c r="BS33" s="178"/>
      <c r="BT33" s="178"/>
      <c r="BU33" s="178"/>
      <c r="BV33" s="178"/>
      <c r="BW33" s="178"/>
      <c r="BX33" s="178"/>
      <c r="BY33" s="178"/>
      <c r="BZ33" s="178"/>
      <c r="CA33" s="178"/>
      <c r="CB33" s="178"/>
      <c r="CC33" s="178"/>
      <c r="CD33" s="178"/>
      <c r="CE33" s="178"/>
      <c r="CF33" s="178"/>
      <c r="CG33" s="178"/>
      <c r="CH33" s="178"/>
      <c r="CI33" s="178"/>
      <c r="CJ33" s="178"/>
      <c r="CK33" s="178"/>
      <c r="CL33" s="178"/>
      <c r="CM33" s="178"/>
      <c r="CN33" s="178"/>
      <c r="CO33" s="178"/>
      <c r="CP33" s="178"/>
      <c r="CQ33" s="178"/>
      <c r="CR33" s="178"/>
      <c r="CS33" s="178"/>
      <c r="CT33" s="178"/>
      <c r="CU33" s="178"/>
      <c r="CV33" s="178"/>
      <c r="CW33" s="178"/>
      <c r="CX33" s="178"/>
      <c r="CY33" s="178"/>
      <c r="CZ33" s="178"/>
      <c r="DA33" s="178"/>
      <c r="DB33" s="178"/>
      <c r="DC33" s="178"/>
      <c r="DD33" s="178"/>
      <c r="DE33" s="178"/>
      <c r="DF33" s="178"/>
      <c r="DG33" s="178"/>
      <c r="DH33" s="178"/>
      <c r="DI33" s="178"/>
      <c r="DJ33" s="178"/>
      <c r="DK33" s="178"/>
      <c r="DL33" s="178"/>
      <c r="DM33" s="178"/>
      <c r="DN33" s="178"/>
      <c r="DO33" s="178"/>
      <c r="DP33" s="178"/>
      <c r="DQ33" s="178"/>
      <c r="DR33" s="178"/>
      <c r="DS33" s="178"/>
      <c r="DT33" s="178"/>
      <c r="DU33" s="178"/>
      <c r="DV33" s="178"/>
      <c r="DW33" s="178"/>
      <c r="DX33" s="178"/>
      <c r="DY33" s="178"/>
      <c r="DZ33" s="178"/>
      <c r="EA33" s="178"/>
      <c r="EB33" s="178"/>
      <c r="EC33" s="178"/>
      <c r="ED33" s="178"/>
      <c r="EE33" s="178"/>
      <c r="EF33" s="178"/>
      <c r="EG33" s="178"/>
      <c r="EH33" s="178"/>
      <c r="EI33" s="178"/>
      <c r="EJ33" s="178"/>
      <c r="EK33" s="178"/>
      <c r="EL33" s="178"/>
      <c r="EM33" s="178"/>
      <c r="EN33" s="178"/>
      <c r="EO33" s="178"/>
      <c r="EP33" s="178"/>
      <c r="EQ33" s="178"/>
      <c r="ER33" s="178"/>
      <c r="ES33" s="178"/>
      <c r="ET33" s="178"/>
      <c r="EU33" s="178"/>
      <c r="EV33" s="178"/>
      <c r="EW33" s="178"/>
      <c r="EX33" s="178"/>
      <c r="EY33" s="178"/>
      <c r="EZ33" s="178"/>
      <c r="FA33" s="178"/>
      <c r="FB33" s="178"/>
      <c r="FC33" s="178"/>
      <c r="FD33" s="178"/>
      <c r="FE33" s="178"/>
      <c r="FF33" s="178"/>
      <c r="FG33" s="178"/>
      <c r="FH33" s="178"/>
      <c r="FI33" s="178"/>
      <c r="FJ33" s="178"/>
      <c r="FK33" s="178"/>
      <c r="FL33" s="178"/>
      <c r="FM33" s="178"/>
      <c r="FN33" s="178"/>
      <c r="FO33" s="178"/>
      <c r="FP33" s="178"/>
      <c r="FQ33" s="178"/>
      <c r="FR33" s="178"/>
      <c r="FS33" s="178"/>
      <c r="FT33" s="178"/>
      <c r="FU33" s="178"/>
      <c r="FV33" s="178"/>
      <c r="FW33" s="178"/>
      <c r="FX33" s="178"/>
      <c r="FY33" s="178"/>
      <c r="FZ33" s="178"/>
      <c r="GA33" s="178"/>
      <c r="GB33" s="178"/>
      <c r="GC33" s="178"/>
      <c r="GD33" s="178"/>
      <c r="GE33" s="178"/>
      <c r="GF33" s="178"/>
      <c r="GG33" s="178"/>
      <c r="GH33" s="178"/>
      <c r="GI33" s="178"/>
      <c r="GJ33" s="178"/>
      <c r="GK33" s="178"/>
      <c r="GL33" s="178"/>
      <c r="GM33" s="178"/>
      <c r="GN33" s="178"/>
      <c r="GO33" s="178"/>
      <c r="GP33" s="178"/>
      <c r="GQ33" s="178"/>
      <c r="GR33" s="178"/>
      <c r="GS33" s="178"/>
      <c r="GT33" s="178"/>
      <c r="GU33" s="178"/>
      <c r="GV33" s="178"/>
      <c r="GW33" s="178"/>
      <c r="GX33" s="178"/>
      <c r="GY33" s="178"/>
      <c r="GZ33" s="178"/>
      <c r="HA33" s="178"/>
      <c r="HB33" s="184"/>
      <c r="HC33" s="185"/>
      <c r="HD33" s="185"/>
      <c r="HE33" s="185"/>
      <c r="HF33" s="185"/>
      <c r="HG33" s="185"/>
      <c r="HH33" s="185"/>
      <c r="HI33" s="185"/>
      <c r="HJ33" s="185"/>
      <c r="HK33" s="185"/>
      <c r="HL33" s="185"/>
      <c r="HM33" s="185"/>
      <c r="HN33" s="185"/>
      <c r="HO33" s="185"/>
      <c r="HP33" s="185"/>
      <c r="HQ33" s="185"/>
    </row>
    <row r="34" ht="19.5" customHeight="1" spans="1:225">
      <c r="A34" s="182" t="s">
        <v>757</v>
      </c>
      <c r="B34" s="180">
        <v>2998</v>
      </c>
      <c r="C34" s="178"/>
      <c r="D34" s="178"/>
      <c r="E34" s="178"/>
      <c r="F34" s="178"/>
      <c r="G34" s="178"/>
      <c r="H34" s="178"/>
      <c r="I34" s="178"/>
      <c r="J34" s="178"/>
      <c r="K34" s="178"/>
      <c r="L34" s="178"/>
      <c r="M34" s="178"/>
      <c r="N34" s="178"/>
      <c r="O34" s="178"/>
      <c r="P34" s="178"/>
      <c r="Q34" s="178"/>
      <c r="R34" s="178"/>
      <c r="S34" s="178"/>
      <c r="T34" s="178"/>
      <c r="U34" s="178"/>
      <c r="V34" s="178"/>
      <c r="W34" s="178"/>
      <c r="X34" s="178"/>
      <c r="Y34" s="178"/>
      <c r="Z34" s="178"/>
      <c r="AA34" s="178"/>
      <c r="AB34" s="178"/>
      <c r="AC34" s="178"/>
      <c r="AD34" s="178"/>
      <c r="AE34" s="178"/>
      <c r="AF34" s="178"/>
      <c r="AG34" s="178"/>
      <c r="AH34" s="178"/>
      <c r="AI34" s="178"/>
      <c r="AJ34" s="178"/>
      <c r="AK34" s="178"/>
      <c r="AL34" s="178"/>
      <c r="AM34" s="178"/>
      <c r="AN34" s="178"/>
      <c r="AO34" s="178"/>
      <c r="AP34" s="178"/>
      <c r="AQ34" s="178"/>
      <c r="AR34" s="178"/>
      <c r="AS34" s="178"/>
      <c r="AT34" s="178"/>
      <c r="AU34" s="178"/>
      <c r="AV34" s="178"/>
      <c r="AW34" s="178"/>
      <c r="AX34" s="178"/>
      <c r="AY34" s="178"/>
      <c r="AZ34" s="178"/>
      <c r="BA34" s="178"/>
      <c r="BB34" s="178"/>
      <c r="BC34" s="178"/>
      <c r="BD34" s="178"/>
      <c r="BE34" s="178"/>
      <c r="BF34" s="178"/>
      <c r="BG34" s="178"/>
      <c r="BH34" s="178"/>
      <c r="BI34" s="178"/>
      <c r="BJ34" s="178"/>
      <c r="BK34" s="178"/>
      <c r="BL34" s="178"/>
      <c r="BM34" s="178"/>
      <c r="BN34" s="178"/>
      <c r="BO34" s="178"/>
      <c r="BP34" s="178"/>
      <c r="BQ34" s="178"/>
      <c r="BR34" s="178"/>
      <c r="BS34" s="178"/>
      <c r="BT34" s="178"/>
      <c r="BU34" s="178"/>
      <c r="BV34" s="178"/>
      <c r="BW34" s="178"/>
      <c r="BX34" s="178"/>
      <c r="BY34" s="178"/>
      <c r="BZ34" s="178"/>
      <c r="CA34" s="178"/>
      <c r="CB34" s="178"/>
      <c r="CC34" s="178"/>
      <c r="CD34" s="178"/>
      <c r="CE34" s="178"/>
      <c r="CF34" s="178"/>
      <c r="CG34" s="178"/>
      <c r="CH34" s="178"/>
      <c r="CI34" s="178"/>
      <c r="CJ34" s="178"/>
      <c r="CK34" s="178"/>
      <c r="CL34" s="178"/>
      <c r="CM34" s="178"/>
      <c r="CN34" s="178"/>
      <c r="CO34" s="178"/>
      <c r="CP34" s="178"/>
      <c r="CQ34" s="178"/>
      <c r="CR34" s="178"/>
      <c r="CS34" s="178"/>
      <c r="CT34" s="178"/>
      <c r="CU34" s="178"/>
      <c r="CV34" s="178"/>
      <c r="CW34" s="178"/>
      <c r="CX34" s="178"/>
      <c r="CY34" s="178"/>
      <c r="CZ34" s="178"/>
      <c r="DA34" s="178"/>
      <c r="DB34" s="178"/>
      <c r="DC34" s="178"/>
      <c r="DD34" s="178"/>
      <c r="DE34" s="178"/>
      <c r="DF34" s="178"/>
      <c r="DG34" s="178"/>
      <c r="DH34" s="178"/>
      <c r="DI34" s="178"/>
      <c r="DJ34" s="178"/>
      <c r="DK34" s="178"/>
      <c r="DL34" s="178"/>
      <c r="DM34" s="178"/>
      <c r="DN34" s="178"/>
      <c r="DO34" s="178"/>
      <c r="DP34" s="178"/>
      <c r="DQ34" s="178"/>
      <c r="DR34" s="178"/>
      <c r="DS34" s="178"/>
      <c r="DT34" s="178"/>
      <c r="DU34" s="178"/>
      <c r="DV34" s="178"/>
      <c r="DW34" s="178"/>
      <c r="DX34" s="178"/>
      <c r="DY34" s="178"/>
      <c r="DZ34" s="178"/>
      <c r="EA34" s="178"/>
      <c r="EB34" s="178"/>
      <c r="EC34" s="178"/>
      <c r="ED34" s="178"/>
      <c r="EE34" s="178"/>
      <c r="EF34" s="178"/>
      <c r="EG34" s="178"/>
      <c r="EH34" s="178"/>
      <c r="EI34" s="178"/>
      <c r="EJ34" s="178"/>
      <c r="EK34" s="178"/>
      <c r="EL34" s="178"/>
      <c r="EM34" s="178"/>
      <c r="EN34" s="178"/>
      <c r="EO34" s="178"/>
      <c r="EP34" s="178"/>
      <c r="EQ34" s="178"/>
      <c r="ER34" s="178"/>
      <c r="ES34" s="178"/>
      <c r="ET34" s="178"/>
      <c r="EU34" s="178"/>
      <c r="EV34" s="178"/>
      <c r="EW34" s="178"/>
      <c r="EX34" s="178"/>
      <c r="EY34" s="178"/>
      <c r="EZ34" s="178"/>
      <c r="FA34" s="178"/>
      <c r="FB34" s="178"/>
      <c r="FC34" s="178"/>
      <c r="FD34" s="178"/>
      <c r="FE34" s="178"/>
      <c r="FF34" s="178"/>
      <c r="FG34" s="178"/>
      <c r="FH34" s="178"/>
      <c r="FI34" s="178"/>
      <c r="FJ34" s="178"/>
      <c r="FK34" s="178"/>
      <c r="FL34" s="178"/>
      <c r="FM34" s="178"/>
      <c r="FN34" s="178"/>
      <c r="FO34" s="178"/>
      <c r="FP34" s="178"/>
      <c r="FQ34" s="178"/>
      <c r="FR34" s="178"/>
      <c r="FS34" s="178"/>
      <c r="FT34" s="178"/>
      <c r="FU34" s="178"/>
      <c r="FV34" s="178"/>
      <c r="FW34" s="178"/>
      <c r="FX34" s="178"/>
      <c r="FY34" s="178"/>
      <c r="FZ34" s="178"/>
      <c r="GA34" s="178"/>
      <c r="GB34" s="178"/>
      <c r="GC34" s="178"/>
      <c r="GD34" s="178"/>
      <c r="GE34" s="178"/>
      <c r="GF34" s="178"/>
      <c r="GG34" s="178"/>
      <c r="GH34" s="178"/>
      <c r="GI34" s="178"/>
      <c r="GJ34" s="178"/>
      <c r="GK34" s="178"/>
      <c r="GL34" s="178"/>
      <c r="GM34" s="178"/>
      <c r="GN34" s="178"/>
      <c r="GO34" s="178"/>
      <c r="GP34" s="178"/>
      <c r="GQ34" s="178"/>
      <c r="GR34" s="178"/>
      <c r="GS34" s="178"/>
      <c r="GT34" s="178"/>
      <c r="GU34" s="178"/>
      <c r="GV34" s="178"/>
      <c r="GW34" s="178"/>
      <c r="GX34" s="178"/>
      <c r="GY34" s="178"/>
      <c r="GZ34" s="178"/>
      <c r="HA34" s="178"/>
      <c r="HB34" s="184"/>
      <c r="HC34" s="185"/>
      <c r="HD34" s="185"/>
      <c r="HE34" s="185"/>
      <c r="HF34" s="185"/>
      <c r="HG34" s="185"/>
      <c r="HH34" s="185"/>
      <c r="HI34" s="185"/>
      <c r="HJ34" s="185"/>
      <c r="HK34" s="185"/>
      <c r="HL34" s="185"/>
      <c r="HM34" s="185"/>
      <c r="HN34" s="185"/>
      <c r="HO34" s="185"/>
      <c r="HP34" s="185"/>
      <c r="HQ34" s="185"/>
    </row>
    <row r="35" ht="19.5" customHeight="1" spans="1:225">
      <c r="A35" s="182" t="s">
        <v>758</v>
      </c>
      <c r="B35" s="180">
        <v>400</v>
      </c>
      <c r="C35" s="178"/>
      <c r="D35" s="178"/>
      <c r="E35" s="178"/>
      <c r="F35" s="178"/>
      <c r="G35" s="178"/>
      <c r="H35" s="178"/>
      <c r="I35" s="178"/>
      <c r="J35" s="178"/>
      <c r="K35" s="178"/>
      <c r="L35" s="178"/>
      <c r="M35" s="178"/>
      <c r="N35" s="178"/>
      <c r="O35" s="178"/>
      <c r="P35" s="178"/>
      <c r="Q35" s="178"/>
      <c r="R35" s="178"/>
      <c r="S35" s="178"/>
      <c r="T35" s="178"/>
      <c r="U35" s="178"/>
      <c r="V35" s="178"/>
      <c r="W35" s="178"/>
      <c r="X35" s="178"/>
      <c r="Y35" s="178"/>
      <c r="Z35" s="178"/>
      <c r="AA35" s="178"/>
      <c r="AB35" s="178"/>
      <c r="AC35" s="178"/>
      <c r="AD35" s="178"/>
      <c r="AE35" s="178"/>
      <c r="AF35" s="178"/>
      <c r="AG35" s="178"/>
      <c r="AH35" s="178"/>
      <c r="AI35" s="178"/>
      <c r="AJ35" s="178"/>
      <c r="AK35" s="178"/>
      <c r="AL35" s="178"/>
      <c r="AM35" s="178"/>
      <c r="AN35" s="178"/>
      <c r="AO35" s="178"/>
      <c r="AP35" s="178"/>
      <c r="AQ35" s="178"/>
      <c r="AR35" s="178"/>
      <c r="AS35" s="178"/>
      <c r="AT35" s="178"/>
      <c r="AU35" s="178"/>
      <c r="AV35" s="178"/>
      <c r="AW35" s="178"/>
      <c r="AX35" s="178"/>
      <c r="AY35" s="178"/>
      <c r="AZ35" s="178"/>
      <c r="BA35" s="178"/>
      <c r="BB35" s="178"/>
      <c r="BC35" s="178"/>
      <c r="BD35" s="178"/>
      <c r="BE35" s="178"/>
      <c r="BF35" s="178"/>
      <c r="BG35" s="178"/>
      <c r="BH35" s="178"/>
      <c r="BI35" s="178"/>
      <c r="BJ35" s="178"/>
      <c r="BK35" s="178"/>
      <c r="BL35" s="178"/>
      <c r="BM35" s="178"/>
      <c r="BN35" s="178"/>
      <c r="BO35" s="178"/>
      <c r="BP35" s="178"/>
      <c r="BQ35" s="178"/>
      <c r="BR35" s="178"/>
      <c r="BS35" s="178"/>
      <c r="BT35" s="178"/>
      <c r="BU35" s="178"/>
      <c r="BV35" s="178"/>
      <c r="BW35" s="178"/>
      <c r="BX35" s="178"/>
      <c r="BY35" s="178"/>
      <c r="BZ35" s="178"/>
      <c r="CA35" s="178"/>
      <c r="CB35" s="178"/>
      <c r="CC35" s="178"/>
      <c r="CD35" s="178"/>
      <c r="CE35" s="178"/>
      <c r="CF35" s="178"/>
      <c r="CG35" s="178"/>
      <c r="CH35" s="178"/>
      <c r="CI35" s="178"/>
      <c r="CJ35" s="178"/>
      <c r="CK35" s="178"/>
      <c r="CL35" s="178"/>
      <c r="CM35" s="178"/>
      <c r="CN35" s="178"/>
      <c r="CO35" s="178"/>
      <c r="CP35" s="178"/>
      <c r="CQ35" s="178"/>
      <c r="CR35" s="178"/>
      <c r="CS35" s="178"/>
      <c r="CT35" s="178"/>
      <c r="CU35" s="178"/>
      <c r="CV35" s="178"/>
      <c r="CW35" s="178"/>
      <c r="CX35" s="178"/>
      <c r="CY35" s="178"/>
      <c r="CZ35" s="178"/>
      <c r="DA35" s="178"/>
      <c r="DB35" s="178"/>
      <c r="DC35" s="178"/>
      <c r="DD35" s="178"/>
      <c r="DE35" s="178"/>
      <c r="DF35" s="178"/>
      <c r="DG35" s="178"/>
      <c r="DH35" s="178"/>
      <c r="DI35" s="178"/>
      <c r="DJ35" s="178"/>
      <c r="DK35" s="178"/>
      <c r="DL35" s="178"/>
      <c r="DM35" s="178"/>
      <c r="DN35" s="178"/>
      <c r="DO35" s="178"/>
      <c r="DP35" s="178"/>
      <c r="DQ35" s="178"/>
      <c r="DR35" s="178"/>
      <c r="DS35" s="178"/>
      <c r="DT35" s="178"/>
      <c r="DU35" s="178"/>
      <c r="DV35" s="178"/>
      <c r="DW35" s="178"/>
      <c r="DX35" s="178"/>
      <c r="DY35" s="178"/>
      <c r="DZ35" s="178"/>
      <c r="EA35" s="178"/>
      <c r="EB35" s="178"/>
      <c r="EC35" s="178"/>
      <c r="ED35" s="178"/>
      <c r="EE35" s="178"/>
      <c r="EF35" s="178"/>
      <c r="EG35" s="178"/>
      <c r="EH35" s="178"/>
      <c r="EI35" s="178"/>
      <c r="EJ35" s="178"/>
      <c r="EK35" s="178"/>
      <c r="EL35" s="178"/>
      <c r="EM35" s="178"/>
      <c r="EN35" s="178"/>
      <c r="EO35" s="178"/>
      <c r="EP35" s="178"/>
      <c r="EQ35" s="178"/>
      <c r="ER35" s="178"/>
      <c r="ES35" s="178"/>
      <c r="ET35" s="178"/>
      <c r="EU35" s="178"/>
      <c r="EV35" s="178"/>
      <c r="EW35" s="178"/>
      <c r="EX35" s="178"/>
      <c r="EY35" s="178"/>
      <c r="EZ35" s="178"/>
      <c r="FA35" s="178"/>
      <c r="FB35" s="178"/>
      <c r="FC35" s="178"/>
      <c r="FD35" s="178"/>
      <c r="FE35" s="178"/>
      <c r="FF35" s="178"/>
      <c r="FG35" s="178"/>
      <c r="FH35" s="178"/>
      <c r="FI35" s="178"/>
      <c r="FJ35" s="178"/>
      <c r="FK35" s="178"/>
      <c r="FL35" s="178"/>
      <c r="FM35" s="178"/>
      <c r="FN35" s="178"/>
      <c r="FO35" s="178"/>
      <c r="FP35" s="178"/>
      <c r="FQ35" s="178"/>
      <c r="FR35" s="178"/>
      <c r="FS35" s="178"/>
      <c r="FT35" s="178"/>
      <c r="FU35" s="178"/>
      <c r="FV35" s="178"/>
      <c r="FW35" s="178"/>
      <c r="FX35" s="178"/>
      <c r="FY35" s="178"/>
      <c r="FZ35" s="178"/>
      <c r="GA35" s="178"/>
      <c r="GB35" s="178"/>
      <c r="GC35" s="178"/>
      <c r="GD35" s="178"/>
      <c r="GE35" s="178"/>
      <c r="GF35" s="178"/>
      <c r="GG35" s="178"/>
      <c r="GH35" s="178"/>
      <c r="GI35" s="178"/>
      <c r="GJ35" s="178"/>
      <c r="GK35" s="178"/>
      <c r="GL35" s="178"/>
      <c r="GM35" s="178"/>
      <c r="GN35" s="178"/>
      <c r="GO35" s="178"/>
      <c r="GP35" s="178"/>
      <c r="GQ35" s="178"/>
      <c r="GR35" s="178"/>
      <c r="GS35" s="178"/>
      <c r="GT35" s="178"/>
      <c r="GU35" s="178"/>
      <c r="GV35" s="178"/>
      <c r="GW35" s="178"/>
      <c r="GX35" s="178"/>
      <c r="GY35" s="178"/>
      <c r="GZ35" s="178"/>
      <c r="HA35" s="178"/>
      <c r="HB35" s="184"/>
      <c r="HC35" s="185"/>
      <c r="HD35" s="185"/>
      <c r="HE35" s="185"/>
      <c r="HF35" s="185"/>
      <c r="HG35" s="185"/>
      <c r="HH35" s="185"/>
      <c r="HI35" s="185"/>
      <c r="HJ35" s="185"/>
      <c r="HK35" s="185"/>
      <c r="HL35" s="185"/>
      <c r="HM35" s="185"/>
      <c r="HN35" s="185"/>
      <c r="HO35" s="185"/>
      <c r="HP35" s="185"/>
      <c r="HQ35" s="185"/>
    </row>
    <row r="36" ht="19.5" customHeight="1" spans="1:225">
      <c r="A36" s="182" t="s">
        <v>759</v>
      </c>
      <c r="B36" s="180">
        <v>587</v>
      </c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  <c r="V36" s="178"/>
      <c r="W36" s="178"/>
      <c r="X36" s="178"/>
      <c r="Y36" s="178"/>
      <c r="Z36" s="178"/>
      <c r="AA36" s="178"/>
      <c r="AB36" s="178"/>
      <c r="AC36" s="178"/>
      <c r="AD36" s="178"/>
      <c r="AE36" s="178"/>
      <c r="AF36" s="178"/>
      <c r="AG36" s="178"/>
      <c r="AH36" s="178"/>
      <c r="AI36" s="178"/>
      <c r="AJ36" s="178"/>
      <c r="AK36" s="178"/>
      <c r="AL36" s="178"/>
      <c r="AM36" s="178"/>
      <c r="AN36" s="178"/>
      <c r="AO36" s="178"/>
      <c r="AP36" s="178"/>
      <c r="AQ36" s="178"/>
      <c r="AR36" s="178"/>
      <c r="AS36" s="178"/>
      <c r="AT36" s="178"/>
      <c r="AU36" s="178"/>
      <c r="AV36" s="178"/>
      <c r="AW36" s="178"/>
      <c r="AX36" s="178"/>
      <c r="AY36" s="178"/>
      <c r="AZ36" s="178"/>
      <c r="BA36" s="178"/>
      <c r="BB36" s="178"/>
      <c r="BC36" s="178"/>
      <c r="BD36" s="178"/>
      <c r="BE36" s="178"/>
      <c r="BF36" s="178"/>
      <c r="BG36" s="178"/>
      <c r="BH36" s="178"/>
      <c r="BI36" s="178"/>
      <c r="BJ36" s="178"/>
      <c r="BK36" s="178"/>
      <c r="BL36" s="178"/>
      <c r="BM36" s="178"/>
      <c r="BN36" s="178"/>
      <c r="BO36" s="178"/>
      <c r="BP36" s="178"/>
      <c r="BQ36" s="178"/>
      <c r="BR36" s="178"/>
      <c r="BS36" s="178"/>
      <c r="BT36" s="178"/>
      <c r="BU36" s="178"/>
      <c r="BV36" s="178"/>
      <c r="BW36" s="178"/>
      <c r="BX36" s="178"/>
      <c r="BY36" s="178"/>
      <c r="BZ36" s="178"/>
      <c r="CA36" s="178"/>
      <c r="CB36" s="178"/>
      <c r="CC36" s="178"/>
      <c r="CD36" s="178"/>
      <c r="CE36" s="178"/>
      <c r="CF36" s="178"/>
      <c r="CG36" s="178"/>
      <c r="CH36" s="178"/>
      <c r="CI36" s="178"/>
      <c r="CJ36" s="178"/>
      <c r="CK36" s="178"/>
      <c r="CL36" s="178"/>
      <c r="CM36" s="178"/>
      <c r="CN36" s="178"/>
      <c r="CO36" s="178"/>
      <c r="CP36" s="178"/>
      <c r="CQ36" s="178"/>
      <c r="CR36" s="178"/>
      <c r="CS36" s="178"/>
      <c r="CT36" s="178"/>
      <c r="CU36" s="178"/>
      <c r="CV36" s="178"/>
      <c r="CW36" s="178"/>
      <c r="CX36" s="178"/>
      <c r="CY36" s="178"/>
      <c r="CZ36" s="178"/>
      <c r="DA36" s="178"/>
      <c r="DB36" s="178"/>
      <c r="DC36" s="178"/>
      <c r="DD36" s="178"/>
      <c r="DE36" s="178"/>
      <c r="DF36" s="178"/>
      <c r="DG36" s="178"/>
      <c r="DH36" s="178"/>
      <c r="DI36" s="178"/>
      <c r="DJ36" s="178"/>
      <c r="DK36" s="178"/>
      <c r="DL36" s="178"/>
      <c r="DM36" s="178"/>
      <c r="DN36" s="178"/>
      <c r="DO36" s="178"/>
      <c r="DP36" s="178"/>
      <c r="DQ36" s="178"/>
      <c r="DR36" s="178"/>
      <c r="DS36" s="178"/>
      <c r="DT36" s="178"/>
      <c r="DU36" s="178"/>
      <c r="DV36" s="178"/>
      <c r="DW36" s="178"/>
      <c r="DX36" s="178"/>
      <c r="DY36" s="178"/>
      <c r="DZ36" s="178"/>
      <c r="EA36" s="178"/>
      <c r="EB36" s="178"/>
      <c r="EC36" s="178"/>
      <c r="ED36" s="178"/>
      <c r="EE36" s="178"/>
      <c r="EF36" s="178"/>
      <c r="EG36" s="178"/>
      <c r="EH36" s="178"/>
      <c r="EI36" s="178"/>
      <c r="EJ36" s="178"/>
      <c r="EK36" s="178"/>
      <c r="EL36" s="178"/>
      <c r="EM36" s="178"/>
      <c r="EN36" s="178"/>
      <c r="EO36" s="178"/>
      <c r="EP36" s="178"/>
      <c r="EQ36" s="178"/>
      <c r="ER36" s="178"/>
      <c r="ES36" s="178"/>
      <c r="ET36" s="178"/>
      <c r="EU36" s="178"/>
      <c r="EV36" s="178"/>
      <c r="EW36" s="178"/>
      <c r="EX36" s="178"/>
      <c r="EY36" s="178"/>
      <c r="EZ36" s="178"/>
      <c r="FA36" s="178"/>
      <c r="FB36" s="178"/>
      <c r="FC36" s="178"/>
      <c r="FD36" s="178"/>
      <c r="FE36" s="178"/>
      <c r="FF36" s="178"/>
      <c r="FG36" s="178"/>
      <c r="FH36" s="178"/>
      <c r="FI36" s="178"/>
      <c r="FJ36" s="178"/>
      <c r="FK36" s="178"/>
      <c r="FL36" s="178"/>
      <c r="FM36" s="178"/>
      <c r="FN36" s="178"/>
      <c r="FO36" s="178"/>
      <c r="FP36" s="178"/>
      <c r="FQ36" s="178"/>
      <c r="FR36" s="178"/>
      <c r="FS36" s="178"/>
      <c r="FT36" s="178"/>
      <c r="FU36" s="178"/>
      <c r="FV36" s="178"/>
      <c r="FW36" s="178"/>
      <c r="FX36" s="178"/>
      <c r="FY36" s="178"/>
      <c r="FZ36" s="178"/>
      <c r="GA36" s="178"/>
      <c r="GB36" s="178"/>
      <c r="GC36" s="178"/>
      <c r="GD36" s="178"/>
      <c r="GE36" s="178"/>
      <c r="GF36" s="178"/>
      <c r="GG36" s="178"/>
      <c r="GH36" s="178"/>
      <c r="GI36" s="178"/>
      <c r="GJ36" s="178"/>
      <c r="GK36" s="178"/>
      <c r="GL36" s="178"/>
      <c r="GM36" s="178"/>
      <c r="GN36" s="178"/>
      <c r="GO36" s="178"/>
      <c r="GP36" s="178"/>
      <c r="GQ36" s="178"/>
      <c r="GR36" s="178"/>
      <c r="GS36" s="178"/>
      <c r="GT36" s="178"/>
      <c r="GU36" s="178"/>
      <c r="GV36" s="178"/>
      <c r="GW36" s="178"/>
      <c r="GX36" s="178"/>
      <c r="GY36" s="178"/>
      <c r="GZ36" s="178"/>
      <c r="HA36" s="178"/>
      <c r="HB36" s="184"/>
      <c r="HC36" s="185"/>
      <c r="HD36" s="185"/>
      <c r="HE36" s="185"/>
      <c r="HF36" s="185"/>
      <c r="HG36" s="185"/>
      <c r="HH36" s="185"/>
      <c r="HI36" s="185"/>
      <c r="HJ36" s="185"/>
      <c r="HK36" s="185"/>
      <c r="HL36" s="185"/>
      <c r="HM36" s="185"/>
      <c r="HN36" s="185"/>
      <c r="HO36" s="185"/>
      <c r="HP36" s="185"/>
      <c r="HQ36" s="185"/>
    </row>
    <row r="37" ht="19.5" customHeight="1" spans="1:225">
      <c r="A37" s="182" t="s">
        <v>760</v>
      </c>
      <c r="B37" s="180">
        <v>185</v>
      </c>
      <c r="C37" s="178"/>
      <c r="D37" s="178"/>
      <c r="E37" s="178"/>
      <c r="F37" s="178"/>
      <c r="G37" s="178"/>
      <c r="H37" s="178"/>
      <c r="I37" s="178"/>
      <c r="J37" s="178"/>
      <c r="K37" s="178"/>
      <c r="L37" s="178"/>
      <c r="M37" s="178"/>
      <c r="N37" s="178"/>
      <c r="O37" s="178"/>
      <c r="P37" s="178"/>
      <c r="Q37" s="178"/>
      <c r="R37" s="178"/>
      <c r="S37" s="178"/>
      <c r="T37" s="178"/>
      <c r="U37" s="178"/>
      <c r="V37" s="178"/>
      <c r="W37" s="178"/>
      <c r="X37" s="178"/>
      <c r="Y37" s="178"/>
      <c r="Z37" s="178"/>
      <c r="AA37" s="178"/>
      <c r="AB37" s="178"/>
      <c r="AC37" s="178"/>
      <c r="AD37" s="178"/>
      <c r="AE37" s="178"/>
      <c r="AF37" s="178"/>
      <c r="AG37" s="178"/>
      <c r="AH37" s="178"/>
      <c r="AI37" s="178"/>
      <c r="AJ37" s="178"/>
      <c r="AK37" s="178"/>
      <c r="AL37" s="178"/>
      <c r="AM37" s="178"/>
      <c r="AN37" s="178"/>
      <c r="AO37" s="178"/>
      <c r="AP37" s="178"/>
      <c r="AQ37" s="178"/>
      <c r="AR37" s="178"/>
      <c r="AS37" s="178"/>
      <c r="AT37" s="178"/>
      <c r="AU37" s="178"/>
      <c r="AV37" s="178"/>
      <c r="AW37" s="178"/>
      <c r="AX37" s="178"/>
      <c r="AY37" s="178"/>
      <c r="AZ37" s="178"/>
      <c r="BA37" s="178"/>
      <c r="BB37" s="178"/>
      <c r="BC37" s="178"/>
      <c r="BD37" s="178"/>
      <c r="BE37" s="178"/>
      <c r="BF37" s="178"/>
      <c r="BG37" s="178"/>
      <c r="BH37" s="178"/>
      <c r="BI37" s="178"/>
      <c r="BJ37" s="178"/>
      <c r="BK37" s="178"/>
      <c r="BL37" s="178"/>
      <c r="BM37" s="178"/>
      <c r="BN37" s="178"/>
      <c r="BO37" s="178"/>
      <c r="BP37" s="178"/>
      <c r="BQ37" s="178"/>
      <c r="BR37" s="178"/>
      <c r="BS37" s="178"/>
      <c r="BT37" s="178"/>
      <c r="BU37" s="178"/>
      <c r="BV37" s="178"/>
      <c r="BW37" s="178"/>
      <c r="BX37" s="178"/>
      <c r="BY37" s="178"/>
      <c r="BZ37" s="178"/>
      <c r="CA37" s="178"/>
      <c r="CB37" s="178"/>
      <c r="CC37" s="178"/>
      <c r="CD37" s="178"/>
      <c r="CE37" s="178"/>
      <c r="CF37" s="178"/>
      <c r="CG37" s="178"/>
      <c r="CH37" s="178"/>
      <c r="CI37" s="178"/>
      <c r="CJ37" s="178"/>
      <c r="CK37" s="178"/>
      <c r="CL37" s="178"/>
      <c r="CM37" s="178"/>
      <c r="CN37" s="178"/>
      <c r="CO37" s="178"/>
      <c r="CP37" s="178"/>
      <c r="CQ37" s="178"/>
      <c r="CR37" s="178"/>
      <c r="CS37" s="178"/>
      <c r="CT37" s="178"/>
      <c r="CU37" s="178"/>
      <c r="CV37" s="178"/>
      <c r="CW37" s="178"/>
      <c r="CX37" s="178"/>
      <c r="CY37" s="178"/>
      <c r="CZ37" s="178"/>
      <c r="DA37" s="178"/>
      <c r="DB37" s="178"/>
      <c r="DC37" s="178"/>
      <c r="DD37" s="178"/>
      <c r="DE37" s="178"/>
      <c r="DF37" s="178"/>
      <c r="DG37" s="178"/>
      <c r="DH37" s="178"/>
      <c r="DI37" s="178"/>
      <c r="DJ37" s="178"/>
      <c r="DK37" s="178"/>
      <c r="DL37" s="178"/>
      <c r="DM37" s="178"/>
      <c r="DN37" s="178"/>
      <c r="DO37" s="178"/>
      <c r="DP37" s="178"/>
      <c r="DQ37" s="178"/>
      <c r="DR37" s="178"/>
      <c r="DS37" s="178"/>
      <c r="DT37" s="178"/>
      <c r="DU37" s="178"/>
      <c r="DV37" s="178"/>
      <c r="DW37" s="178"/>
      <c r="DX37" s="178"/>
      <c r="DY37" s="178"/>
      <c r="DZ37" s="178"/>
      <c r="EA37" s="178"/>
      <c r="EB37" s="178"/>
      <c r="EC37" s="178"/>
      <c r="ED37" s="178"/>
      <c r="EE37" s="178"/>
      <c r="EF37" s="178"/>
      <c r="EG37" s="178"/>
      <c r="EH37" s="178"/>
      <c r="EI37" s="178"/>
      <c r="EJ37" s="178"/>
      <c r="EK37" s="178"/>
      <c r="EL37" s="178"/>
      <c r="EM37" s="178"/>
      <c r="EN37" s="178"/>
      <c r="EO37" s="178"/>
      <c r="EP37" s="178"/>
      <c r="EQ37" s="178"/>
      <c r="ER37" s="178"/>
      <c r="ES37" s="178"/>
      <c r="ET37" s="178"/>
      <c r="EU37" s="178"/>
      <c r="EV37" s="178"/>
      <c r="EW37" s="178"/>
      <c r="EX37" s="178"/>
      <c r="EY37" s="178"/>
      <c r="EZ37" s="178"/>
      <c r="FA37" s="178"/>
      <c r="FB37" s="178"/>
      <c r="FC37" s="178"/>
      <c r="FD37" s="178"/>
      <c r="FE37" s="178"/>
      <c r="FF37" s="178"/>
      <c r="FG37" s="178"/>
      <c r="FH37" s="178"/>
      <c r="FI37" s="178"/>
      <c r="FJ37" s="178"/>
      <c r="FK37" s="178"/>
      <c r="FL37" s="178"/>
      <c r="FM37" s="178"/>
      <c r="FN37" s="178"/>
      <c r="FO37" s="178"/>
      <c r="FP37" s="178"/>
      <c r="FQ37" s="178"/>
      <c r="FR37" s="178"/>
      <c r="FS37" s="178"/>
      <c r="FT37" s="178"/>
      <c r="FU37" s="178"/>
      <c r="FV37" s="178"/>
      <c r="FW37" s="178"/>
      <c r="FX37" s="178"/>
      <c r="FY37" s="178"/>
      <c r="FZ37" s="178"/>
      <c r="GA37" s="178"/>
      <c r="GB37" s="178"/>
      <c r="GC37" s="178"/>
      <c r="GD37" s="178"/>
      <c r="GE37" s="178"/>
      <c r="GF37" s="178"/>
      <c r="GG37" s="178"/>
      <c r="GH37" s="178"/>
      <c r="GI37" s="178"/>
      <c r="GJ37" s="178"/>
      <c r="GK37" s="178"/>
      <c r="GL37" s="178"/>
      <c r="GM37" s="178"/>
      <c r="GN37" s="178"/>
      <c r="GO37" s="178"/>
      <c r="GP37" s="178"/>
      <c r="GQ37" s="178"/>
      <c r="GR37" s="178"/>
      <c r="GS37" s="178"/>
      <c r="GT37" s="178"/>
      <c r="GU37" s="178"/>
      <c r="GV37" s="178"/>
      <c r="GW37" s="178"/>
      <c r="GX37" s="178"/>
      <c r="GY37" s="178"/>
      <c r="GZ37" s="178"/>
      <c r="HA37" s="178"/>
      <c r="HB37" s="184"/>
      <c r="HC37" s="185"/>
      <c r="HD37" s="185"/>
      <c r="HE37" s="185"/>
      <c r="HF37" s="185"/>
      <c r="HG37" s="185"/>
      <c r="HH37" s="185"/>
      <c r="HI37" s="185"/>
      <c r="HJ37" s="185"/>
      <c r="HK37" s="185"/>
      <c r="HL37" s="185"/>
      <c r="HM37" s="185"/>
      <c r="HN37" s="185"/>
      <c r="HO37" s="185"/>
      <c r="HP37" s="185"/>
      <c r="HQ37" s="185"/>
    </row>
    <row r="38" ht="19.5" customHeight="1" spans="1:225">
      <c r="A38" s="182" t="s">
        <v>761</v>
      </c>
      <c r="B38" s="180">
        <v>1117</v>
      </c>
      <c r="C38" s="178"/>
      <c r="D38" s="178"/>
      <c r="E38" s="178"/>
      <c r="F38" s="178"/>
      <c r="G38" s="178"/>
      <c r="H38" s="178"/>
      <c r="I38" s="178"/>
      <c r="J38" s="178"/>
      <c r="K38" s="178"/>
      <c r="L38" s="178"/>
      <c r="M38" s="178"/>
      <c r="N38" s="178"/>
      <c r="O38" s="178"/>
      <c r="P38" s="178"/>
      <c r="Q38" s="178"/>
      <c r="R38" s="178"/>
      <c r="S38" s="178"/>
      <c r="T38" s="178"/>
      <c r="U38" s="178"/>
      <c r="V38" s="178"/>
      <c r="W38" s="178"/>
      <c r="X38" s="178"/>
      <c r="Y38" s="178"/>
      <c r="Z38" s="178"/>
      <c r="AA38" s="178"/>
      <c r="AB38" s="178"/>
      <c r="AC38" s="178"/>
      <c r="AD38" s="178"/>
      <c r="AE38" s="178"/>
      <c r="AF38" s="178"/>
      <c r="AG38" s="178"/>
      <c r="AH38" s="178"/>
      <c r="AI38" s="178"/>
      <c r="AJ38" s="178"/>
      <c r="AK38" s="178"/>
      <c r="AL38" s="178"/>
      <c r="AM38" s="178"/>
      <c r="AN38" s="178"/>
      <c r="AO38" s="178"/>
      <c r="AP38" s="178"/>
      <c r="AQ38" s="178"/>
      <c r="AR38" s="178"/>
      <c r="AS38" s="178"/>
      <c r="AT38" s="178"/>
      <c r="AU38" s="178"/>
      <c r="AV38" s="178"/>
      <c r="AW38" s="178"/>
      <c r="AX38" s="178"/>
      <c r="AY38" s="178"/>
      <c r="AZ38" s="178"/>
      <c r="BA38" s="178"/>
      <c r="BB38" s="178"/>
      <c r="BC38" s="178"/>
      <c r="BD38" s="178"/>
      <c r="BE38" s="178"/>
      <c r="BF38" s="178"/>
      <c r="BG38" s="178"/>
      <c r="BH38" s="178"/>
      <c r="BI38" s="178"/>
      <c r="BJ38" s="178"/>
      <c r="BK38" s="178"/>
      <c r="BL38" s="178"/>
      <c r="BM38" s="178"/>
      <c r="BN38" s="178"/>
      <c r="BO38" s="178"/>
      <c r="BP38" s="178"/>
      <c r="BQ38" s="178"/>
      <c r="BR38" s="178"/>
      <c r="BS38" s="178"/>
      <c r="BT38" s="178"/>
      <c r="BU38" s="178"/>
      <c r="BV38" s="178"/>
      <c r="BW38" s="178"/>
      <c r="BX38" s="178"/>
      <c r="BY38" s="178"/>
      <c r="BZ38" s="178"/>
      <c r="CA38" s="178"/>
      <c r="CB38" s="178"/>
      <c r="CC38" s="178"/>
      <c r="CD38" s="178"/>
      <c r="CE38" s="178"/>
      <c r="CF38" s="178"/>
      <c r="CG38" s="178"/>
      <c r="CH38" s="178"/>
      <c r="CI38" s="178"/>
      <c r="CJ38" s="178"/>
      <c r="CK38" s="178"/>
      <c r="CL38" s="178"/>
      <c r="CM38" s="178"/>
      <c r="CN38" s="178"/>
      <c r="CO38" s="178"/>
      <c r="CP38" s="178"/>
      <c r="CQ38" s="178"/>
      <c r="CR38" s="178"/>
      <c r="CS38" s="178"/>
      <c r="CT38" s="178"/>
      <c r="CU38" s="178"/>
      <c r="CV38" s="178"/>
      <c r="CW38" s="178"/>
      <c r="CX38" s="178"/>
      <c r="CY38" s="178"/>
      <c r="CZ38" s="178"/>
      <c r="DA38" s="178"/>
      <c r="DB38" s="178"/>
      <c r="DC38" s="178"/>
      <c r="DD38" s="178"/>
      <c r="DE38" s="178"/>
      <c r="DF38" s="178"/>
      <c r="DG38" s="178"/>
      <c r="DH38" s="178"/>
      <c r="DI38" s="178"/>
      <c r="DJ38" s="178"/>
      <c r="DK38" s="178"/>
      <c r="DL38" s="178"/>
      <c r="DM38" s="178"/>
      <c r="DN38" s="178"/>
      <c r="DO38" s="178"/>
      <c r="DP38" s="178"/>
      <c r="DQ38" s="178"/>
      <c r="DR38" s="178"/>
      <c r="DS38" s="178"/>
      <c r="DT38" s="178"/>
      <c r="DU38" s="178"/>
      <c r="DV38" s="178"/>
      <c r="DW38" s="178"/>
      <c r="DX38" s="178"/>
      <c r="DY38" s="178"/>
      <c r="DZ38" s="178"/>
      <c r="EA38" s="178"/>
      <c r="EB38" s="178"/>
      <c r="EC38" s="178"/>
      <c r="ED38" s="178"/>
      <c r="EE38" s="178"/>
      <c r="EF38" s="178"/>
      <c r="EG38" s="178"/>
      <c r="EH38" s="178"/>
      <c r="EI38" s="178"/>
      <c r="EJ38" s="178"/>
      <c r="EK38" s="178"/>
      <c r="EL38" s="178"/>
      <c r="EM38" s="178"/>
      <c r="EN38" s="178"/>
      <c r="EO38" s="178"/>
      <c r="EP38" s="178"/>
      <c r="EQ38" s="178"/>
      <c r="ER38" s="178"/>
      <c r="ES38" s="178"/>
      <c r="ET38" s="178"/>
      <c r="EU38" s="178"/>
      <c r="EV38" s="178"/>
      <c r="EW38" s="178"/>
      <c r="EX38" s="178"/>
      <c r="EY38" s="178"/>
      <c r="EZ38" s="178"/>
      <c r="FA38" s="178"/>
      <c r="FB38" s="178"/>
      <c r="FC38" s="178"/>
      <c r="FD38" s="178"/>
      <c r="FE38" s="178"/>
      <c r="FF38" s="178"/>
      <c r="FG38" s="178"/>
      <c r="FH38" s="178"/>
      <c r="FI38" s="178"/>
      <c r="FJ38" s="178"/>
      <c r="FK38" s="178"/>
      <c r="FL38" s="178"/>
      <c r="FM38" s="178"/>
      <c r="FN38" s="178"/>
      <c r="FO38" s="178"/>
      <c r="FP38" s="178"/>
      <c r="FQ38" s="178"/>
      <c r="FR38" s="178"/>
      <c r="FS38" s="178"/>
      <c r="FT38" s="178"/>
      <c r="FU38" s="178"/>
      <c r="FV38" s="178"/>
      <c r="FW38" s="178"/>
      <c r="FX38" s="178"/>
      <c r="FY38" s="178"/>
      <c r="FZ38" s="178"/>
      <c r="GA38" s="178"/>
      <c r="GB38" s="178"/>
      <c r="GC38" s="178"/>
      <c r="GD38" s="178"/>
      <c r="GE38" s="178"/>
      <c r="GF38" s="178"/>
      <c r="GG38" s="178"/>
      <c r="GH38" s="178"/>
      <c r="GI38" s="178"/>
      <c r="GJ38" s="178"/>
      <c r="GK38" s="178"/>
      <c r="GL38" s="178"/>
      <c r="GM38" s="178"/>
      <c r="GN38" s="178"/>
      <c r="GO38" s="178"/>
      <c r="GP38" s="178"/>
      <c r="GQ38" s="178"/>
      <c r="GR38" s="178"/>
      <c r="GS38" s="178"/>
      <c r="GT38" s="178"/>
      <c r="GU38" s="178"/>
      <c r="GV38" s="178"/>
      <c r="GW38" s="178"/>
      <c r="GX38" s="178"/>
      <c r="GY38" s="178"/>
      <c r="GZ38" s="178"/>
      <c r="HA38" s="178"/>
      <c r="HB38" s="184"/>
      <c r="HC38" s="185"/>
      <c r="HD38" s="185"/>
      <c r="HE38" s="185"/>
      <c r="HF38" s="185"/>
      <c r="HG38" s="185"/>
      <c r="HH38" s="185"/>
      <c r="HI38" s="185"/>
      <c r="HJ38" s="185"/>
      <c r="HK38" s="185"/>
      <c r="HL38" s="185"/>
      <c r="HM38" s="185"/>
      <c r="HN38" s="185"/>
      <c r="HO38" s="185"/>
      <c r="HP38" s="185"/>
      <c r="HQ38" s="185"/>
    </row>
    <row r="39" ht="19.5" customHeight="1" spans="1:225">
      <c r="A39" s="182" t="s">
        <v>762</v>
      </c>
      <c r="B39" s="180">
        <v>1207</v>
      </c>
      <c r="C39" s="178"/>
      <c r="D39" s="178"/>
      <c r="E39" s="178"/>
      <c r="F39" s="178"/>
      <c r="G39" s="178"/>
      <c r="H39" s="178"/>
      <c r="I39" s="178"/>
      <c r="J39" s="178"/>
      <c r="K39" s="178"/>
      <c r="L39" s="178"/>
      <c r="M39" s="178"/>
      <c r="N39" s="178"/>
      <c r="O39" s="178"/>
      <c r="P39" s="178"/>
      <c r="Q39" s="178"/>
      <c r="R39" s="178"/>
      <c r="S39" s="178"/>
      <c r="T39" s="178"/>
      <c r="U39" s="178"/>
      <c r="V39" s="178"/>
      <c r="W39" s="178"/>
      <c r="X39" s="178"/>
      <c r="Y39" s="178"/>
      <c r="Z39" s="178"/>
      <c r="AA39" s="178"/>
      <c r="AB39" s="178"/>
      <c r="AC39" s="178"/>
      <c r="AD39" s="178"/>
      <c r="AE39" s="178"/>
      <c r="AF39" s="178"/>
      <c r="AG39" s="178"/>
      <c r="AH39" s="178"/>
      <c r="AI39" s="178"/>
      <c r="AJ39" s="178"/>
      <c r="AK39" s="178"/>
      <c r="AL39" s="178"/>
      <c r="AM39" s="178"/>
      <c r="AN39" s="178"/>
      <c r="AO39" s="178"/>
      <c r="AP39" s="178"/>
      <c r="AQ39" s="178"/>
      <c r="AR39" s="178"/>
      <c r="AS39" s="178"/>
      <c r="AT39" s="178"/>
      <c r="AU39" s="178"/>
      <c r="AV39" s="178"/>
      <c r="AW39" s="178"/>
      <c r="AX39" s="178"/>
      <c r="AY39" s="178"/>
      <c r="AZ39" s="178"/>
      <c r="BA39" s="178"/>
      <c r="BB39" s="178"/>
      <c r="BC39" s="178"/>
      <c r="BD39" s="178"/>
      <c r="BE39" s="178"/>
      <c r="BF39" s="178"/>
      <c r="BG39" s="178"/>
      <c r="BH39" s="178"/>
      <c r="BI39" s="178"/>
      <c r="BJ39" s="178"/>
      <c r="BK39" s="178"/>
      <c r="BL39" s="178"/>
      <c r="BM39" s="178"/>
      <c r="BN39" s="178"/>
      <c r="BO39" s="178"/>
      <c r="BP39" s="178"/>
      <c r="BQ39" s="178"/>
      <c r="BR39" s="178"/>
      <c r="BS39" s="178"/>
      <c r="BT39" s="178"/>
      <c r="BU39" s="178"/>
      <c r="BV39" s="178"/>
      <c r="BW39" s="178"/>
      <c r="BX39" s="178"/>
      <c r="BY39" s="178"/>
      <c r="BZ39" s="178"/>
      <c r="CA39" s="178"/>
      <c r="CB39" s="178"/>
      <c r="CC39" s="178"/>
      <c r="CD39" s="178"/>
      <c r="CE39" s="178"/>
      <c r="CF39" s="178"/>
      <c r="CG39" s="178"/>
      <c r="CH39" s="178"/>
      <c r="CI39" s="178"/>
      <c r="CJ39" s="178"/>
      <c r="CK39" s="178"/>
      <c r="CL39" s="178"/>
      <c r="CM39" s="178"/>
      <c r="CN39" s="178"/>
      <c r="CO39" s="178"/>
      <c r="CP39" s="178"/>
      <c r="CQ39" s="178"/>
      <c r="CR39" s="178"/>
      <c r="CS39" s="178"/>
      <c r="CT39" s="178"/>
      <c r="CU39" s="178"/>
      <c r="CV39" s="178"/>
      <c r="CW39" s="178"/>
      <c r="CX39" s="178"/>
      <c r="CY39" s="178"/>
      <c r="CZ39" s="178"/>
      <c r="DA39" s="178"/>
      <c r="DB39" s="178"/>
      <c r="DC39" s="178"/>
      <c r="DD39" s="178"/>
      <c r="DE39" s="178"/>
      <c r="DF39" s="178"/>
      <c r="DG39" s="178"/>
      <c r="DH39" s="178"/>
      <c r="DI39" s="178"/>
      <c r="DJ39" s="178"/>
      <c r="DK39" s="178"/>
      <c r="DL39" s="178"/>
      <c r="DM39" s="178"/>
      <c r="DN39" s="178"/>
      <c r="DO39" s="178"/>
      <c r="DP39" s="178"/>
      <c r="DQ39" s="178"/>
      <c r="DR39" s="178"/>
      <c r="DS39" s="178"/>
      <c r="DT39" s="178"/>
      <c r="DU39" s="178"/>
      <c r="DV39" s="178"/>
      <c r="DW39" s="178"/>
      <c r="DX39" s="178"/>
      <c r="DY39" s="178"/>
      <c r="DZ39" s="178"/>
      <c r="EA39" s="178"/>
      <c r="EB39" s="178"/>
      <c r="EC39" s="178"/>
      <c r="ED39" s="178"/>
      <c r="EE39" s="178"/>
      <c r="EF39" s="178"/>
      <c r="EG39" s="178"/>
      <c r="EH39" s="178"/>
      <c r="EI39" s="178"/>
      <c r="EJ39" s="178"/>
      <c r="EK39" s="178"/>
      <c r="EL39" s="178"/>
      <c r="EM39" s="178"/>
      <c r="EN39" s="178"/>
      <c r="EO39" s="178"/>
      <c r="EP39" s="178"/>
      <c r="EQ39" s="178"/>
      <c r="ER39" s="178"/>
      <c r="ES39" s="178"/>
      <c r="ET39" s="178"/>
      <c r="EU39" s="178"/>
      <c r="EV39" s="178"/>
      <c r="EW39" s="178"/>
      <c r="EX39" s="178"/>
      <c r="EY39" s="178"/>
      <c r="EZ39" s="178"/>
      <c r="FA39" s="178"/>
      <c r="FB39" s="178"/>
      <c r="FC39" s="178"/>
      <c r="FD39" s="178"/>
      <c r="FE39" s="178"/>
      <c r="FF39" s="178"/>
      <c r="FG39" s="178"/>
      <c r="FH39" s="178"/>
      <c r="FI39" s="178"/>
      <c r="FJ39" s="178"/>
      <c r="FK39" s="178"/>
      <c r="FL39" s="178"/>
      <c r="FM39" s="178"/>
      <c r="FN39" s="178"/>
      <c r="FO39" s="178"/>
      <c r="FP39" s="178"/>
      <c r="FQ39" s="178"/>
      <c r="FR39" s="178"/>
      <c r="FS39" s="178"/>
      <c r="FT39" s="178"/>
      <c r="FU39" s="178"/>
      <c r="FV39" s="178"/>
      <c r="FW39" s="178"/>
      <c r="FX39" s="178"/>
      <c r="FY39" s="178"/>
      <c r="FZ39" s="178"/>
      <c r="GA39" s="178"/>
      <c r="GB39" s="178"/>
      <c r="GC39" s="178"/>
      <c r="GD39" s="178"/>
      <c r="GE39" s="178"/>
      <c r="GF39" s="178"/>
      <c r="GG39" s="178"/>
      <c r="GH39" s="178"/>
      <c r="GI39" s="178"/>
      <c r="GJ39" s="178"/>
      <c r="GK39" s="178"/>
      <c r="GL39" s="178"/>
      <c r="GM39" s="178"/>
      <c r="GN39" s="178"/>
      <c r="GO39" s="178"/>
      <c r="GP39" s="178"/>
      <c r="GQ39" s="178"/>
      <c r="GR39" s="178"/>
      <c r="GS39" s="178"/>
      <c r="GT39" s="178"/>
      <c r="GU39" s="178"/>
      <c r="GV39" s="178"/>
      <c r="GW39" s="178"/>
      <c r="GX39" s="178"/>
      <c r="GY39" s="178"/>
      <c r="GZ39" s="178"/>
      <c r="HA39" s="178"/>
      <c r="HB39" s="184"/>
      <c r="HC39" s="185"/>
      <c r="HD39" s="185"/>
      <c r="HE39" s="185"/>
      <c r="HF39" s="185"/>
      <c r="HG39" s="185"/>
      <c r="HH39" s="185"/>
      <c r="HI39" s="185"/>
      <c r="HJ39" s="185"/>
      <c r="HK39" s="185"/>
      <c r="HL39" s="185"/>
      <c r="HM39" s="185"/>
      <c r="HN39" s="185"/>
      <c r="HO39" s="185"/>
      <c r="HP39" s="185"/>
      <c r="HQ39" s="185"/>
    </row>
    <row r="40" ht="19.5" customHeight="1" spans="1:225">
      <c r="A40" s="182" t="s">
        <v>763</v>
      </c>
      <c r="B40" s="180">
        <v>26</v>
      </c>
      <c r="C40" s="178"/>
      <c r="D40" s="178"/>
      <c r="E40" s="178"/>
      <c r="F40" s="178"/>
      <c r="G40" s="178"/>
      <c r="H40" s="178"/>
      <c r="I40" s="178"/>
      <c r="J40" s="178"/>
      <c r="K40" s="178"/>
      <c r="L40" s="178"/>
      <c r="M40" s="178"/>
      <c r="N40" s="178"/>
      <c r="O40" s="178"/>
      <c r="P40" s="178"/>
      <c r="Q40" s="178"/>
      <c r="R40" s="178"/>
      <c r="S40" s="178"/>
      <c r="T40" s="178"/>
      <c r="U40" s="178"/>
      <c r="V40" s="178"/>
      <c r="W40" s="178"/>
      <c r="X40" s="178"/>
      <c r="Y40" s="178"/>
      <c r="Z40" s="178"/>
      <c r="AA40" s="178"/>
      <c r="AB40" s="178"/>
      <c r="AC40" s="178"/>
      <c r="AD40" s="178"/>
      <c r="AE40" s="178"/>
      <c r="AF40" s="178"/>
      <c r="AG40" s="178"/>
      <c r="AH40" s="178"/>
      <c r="AI40" s="178"/>
      <c r="AJ40" s="178"/>
      <c r="AK40" s="178"/>
      <c r="AL40" s="178"/>
      <c r="AM40" s="178"/>
      <c r="AN40" s="178"/>
      <c r="AO40" s="178"/>
      <c r="AP40" s="178"/>
      <c r="AQ40" s="178"/>
      <c r="AR40" s="178"/>
      <c r="AS40" s="178"/>
      <c r="AT40" s="178"/>
      <c r="AU40" s="178"/>
      <c r="AV40" s="178"/>
      <c r="AW40" s="178"/>
      <c r="AX40" s="178"/>
      <c r="AY40" s="178"/>
      <c r="AZ40" s="178"/>
      <c r="BA40" s="178"/>
      <c r="BB40" s="178"/>
      <c r="BC40" s="178"/>
      <c r="BD40" s="178"/>
      <c r="BE40" s="178"/>
      <c r="BF40" s="178"/>
      <c r="BG40" s="178"/>
      <c r="BH40" s="178"/>
      <c r="BI40" s="178"/>
      <c r="BJ40" s="178"/>
      <c r="BK40" s="178"/>
      <c r="BL40" s="178"/>
      <c r="BM40" s="178"/>
      <c r="BN40" s="178"/>
      <c r="BO40" s="178"/>
      <c r="BP40" s="178"/>
      <c r="BQ40" s="178"/>
      <c r="BR40" s="178"/>
      <c r="BS40" s="178"/>
      <c r="BT40" s="178"/>
      <c r="BU40" s="178"/>
      <c r="BV40" s="178"/>
      <c r="BW40" s="178"/>
      <c r="BX40" s="178"/>
      <c r="BY40" s="178"/>
      <c r="BZ40" s="178"/>
      <c r="CA40" s="178"/>
      <c r="CB40" s="178"/>
      <c r="CC40" s="178"/>
      <c r="CD40" s="178"/>
      <c r="CE40" s="178"/>
      <c r="CF40" s="178"/>
      <c r="CG40" s="178"/>
      <c r="CH40" s="178"/>
      <c r="CI40" s="178"/>
      <c r="CJ40" s="178"/>
      <c r="CK40" s="178"/>
      <c r="CL40" s="178"/>
      <c r="CM40" s="178"/>
      <c r="CN40" s="178"/>
      <c r="CO40" s="178"/>
      <c r="CP40" s="178"/>
      <c r="CQ40" s="178"/>
      <c r="CR40" s="178"/>
      <c r="CS40" s="178"/>
      <c r="CT40" s="178"/>
      <c r="CU40" s="178"/>
      <c r="CV40" s="178"/>
      <c r="CW40" s="178"/>
      <c r="CX40" s="178"/>
      <c r="CY40" s="178"/>
      <c r="CZ40" s="178"/>
      <c r="DA40" s="178"/>
      <c r="DB40" s="178"/>
      <c r="DC40" s="178"/>
      <c r="DD40" s="178"/>
      <c r="DE40" s="178"/>
      <c r="DF40" s="178"/>
      <c r="DG40" s="178"/>
      <c r="DH40" s="178"/>
      <c r="DI40" s="178"/>
      <c r="DJ40" s="178"/>
      <c r="DK40" s="178"/>
      <c r="DL40" s="178"/>
      <c r="DM40" s="178"/>
      <c r="DN40" s="178"/>
      <c r="DO40" s="178"/>
      <c r="DP40" s="178"/>
      <c r="DQ40" s="178"/>
      <c r="DR40" s="178"/>
      <c r="DS40" s="178"/>
      <c r="DT40" s="178"/>
      <c r="DU40" s="178"/>
      <c r="DV40" s="178"/>
      <c r="DW40" s="178"/>
      <c r="DX40" s="178"/>
      <c r="DY40" s="178"/>
      <c r="DZ40" s="178"/>
      <c r="EA40" s="178"/>
      <c r="EB40" s="178"/>
      <c r="EC40" s="178"/>
      <c r="ED40" s="178"/>
      <c r="EE40" s="178"/>
      <c r="EF40" s="178"/>
      <c r="EG40" s="178"/>
      <c r="EH40" s="178"/>
      <c r="EI40" s="178"/>
      <c r="EJ40" s="178"/>
      <c r="EK40" s="178"/>
      <c r="EL40" s="178"/>
      <c r="EM40" s="178"/>
      <c r="EN40" s="178"/>
      <c r="EO40" s="178"/>
      <c r="EP40" s="178"/>
      <c r="EQ40" s="178"/>
      <c r="ER40" s="178"/>
      <c r="ES40" s="178"/>
      <c r="ET40" s="178"/>
      <c r="EU40" s="178"/>
      <c r="EV40" s="178"/>
      <c r="EW40" s="178"/>
      <c r="EX40" s="178"/>
      <c r="EY40" s="178"/>
      <c r="EZ40" s="178"/>
      <c r="FA40" s="178"/>
      <c r="FB40" s="178"/>
      <c r="FC40" s="178"/>
      <c r="FD40" s="178"/>
      <c r="FE40" s="178"/>
      <c r="FF40" s="178"/>
      <c r="FG40" s="178"/>
      <c r="FH40" s="178"/>
      <c r="FI40" s="178"/>
      <c r="FJ40" s="178"/>
      <c r="FK40" s="178"/>
      <c r="FL40" s="178"/>
      <c r="FM40" s="178"/>
      <c r="FN40" s="178"/>
      <c r="FO40" s="178"/>
      <c r="FP40" s="178"/>
      <c r="FQ40" s="178"/>
      <c r="FR40" s="178"/>
      <c r="FS40" s="178"/>
      <c r="FT40" s="178"/>
      <c r="FU40" s="178"/>
      <c r="FV40" s="178"/>
      <c r="FW40" s="178"/>
      <c r="FX40" s="178"/>
      <c r="FY40" s="178"/>
      <c r="FZ40" s="178"/>
      <c r="GA40" s="178"/>
      <c r="GB40" s="178"/>
      <c r="GC40" s="178"/>
      <c r="GD40" s="178"/>
      <c r="GE40" s="178"/>
      <c r="GF40" s="178"/>
      <c r="GG40" s="178"/>
      <c r="GH40" s="178"/>
      <c r="GI40" s="178"/>
      <c r="GJ40" s="178"/>
      <c r="GK40" s="178"/>
      <c r="GL40" s="178"/>
      <c r="GM40" s="178"/>
      <c r="GN40" s="178"/>
      <c r="GO40" s="178"/>
      <c r="GP40" s="178"/>
      <c r="GQ40" s="178"/>
      <c r="GR40" s="178"/>
      <c r="GS40" s="178"/>
      <c r="GT40" s="178"/>
      <c r="GU40" s="178"/>
      <c r="GV40" s="178"/>
      <c r="GW40" s="178"/>
      <c r="GX40" s="178"/>
      <c r="GY40" s="178"/>
      <c r="GZ40" s="178"/>
      <c r="HA40" s="178"/>
      <c r="HB40" s="184"/>
      <c r="HC40" s="185"/>
      <c r="HD40" s="185"/>
      <c r="HE40" s="185"/>
      <c r="HF40" s="185"/>
      <c r="HG40" s="185"/>
      <c r="HH40" s="185"/>
      <c r="HI40" s="185"/>
      <c r="HJ40" s="185"/>
      <c r="HK40" s="185"/>
      <c r="HL40" s="185"/>
      <c r="HM40" s="185"/>
      <c r="HN40" s="185"/>
      <c r="HO40" s="185"/>
      <c r="HP40" s="185"/>
      <c r="HQ40" s="185"/>
    </row>
    <row r="41" ht="19.5" customHeight="1" spans="1:225">
      <c r="A41" s="182" t="s">
        <v>764</v>
      </c>
      <c r="B41" s="180">
        <v>1125</v>
      </c>
      <c r="C41" s="178"/>
      <c r="D41" s="178"/>
      <c r="E41" s="178"/>
      <c r="F41" s="178"/>
      <c r="G41" s="178"/>
      <c r="H41" s="178"/>
      <c r="I41" s="178"/>
      <c r="J41" s="178"/>
      <c r="K41" s="178"/>
      <c r="L41" s="178"/>
      <c r="M41" s="178"/>
      <c r="N41" s="178"/>
      <c r="O41" s="178"/>
      <c r="P41" s="178"/>
      <c r="Q41" s="178"/>
      <c r="R41" s="178"/>
      <c r="S41" s="178"/>
      <c r="T41" s="178"/>
      <c r="U41" s="178"/>
      <c r="V41" s="178"/>
      <c r="W41" s="178"/>
      <c r="X41" s="178"/>
      <c r="Y41" s="178"/>
      <c r="Z41" s="178"/>
      <c r="AA41" s="178"/>
      <c r="AB41" s="178"/>
      <c r="AC41" s="178"/>
      <c r="AD41" s="178"/>
      <c r="AE41" s="178"/>
      <c r="AF41" s="178"/>
      <c r="AG41" s="178"/>
      <c r="AH41" s="178"/>
      <c r="AI41" s="178"/>
      <c r="AJ41" s="178"/>
      <c r="AK41" s="178"/>
      <c r="AL41" s="178"/>
      <c r="AM41" s="178"/>
      <c r="AN41" s="178"/>
      <c r="AO41" s="178"/>
      <c r="AP41" s="178"/>
      <c r="AQ41" s="178"/>
      <c r="AR41" s="178"/>
      <c r="AS41" s="178"/>
      <c r="AT41" s="178"/>
      <c r="AU41" s="178"/>
      <c r="AV41" s="178"/>
      <c r="AW41" s="178"/>
      <c r="AX41" s="178"/>
      <c r="AY41" s="178"/>
      <c r="AZ41" s="178"/>
      <c r="BA41" s="178"/>
      <c r="BB41" s="178"/>
      <c r="BC41" s="178"/>
      <c r="BD41" s="178"/>
      <c r="BE41" s="178"/>
      <c r="BF41" s="178"/>
      <c r="BG41" s="178"/>
      <c r="BH41" s="178"/>
      <c r="BI41" s="178"/>
      <c r="BJ41" s="178"/>
      <c r="BK41" s="178"/>
      <c r="BL41" s="178"/>
      <c r="BM41" s="178"/>
      <c r="BN41" s="178"/>
      <c r="BO41" s="178"/>
      <c r="BP41" s="178"/>
      <c r="BQ41" s="178"/>
      <c r="BR41" s="178"/>
      <c r="BS41" s="178"/>
      <c r="BT41" s="178"/>
      <c r="BU41" s="178"/>
      <c r="BV41" s="178"/>
      <c r="BW41" s="178"/>
      <c r="BX41" s="178"/>
      <c r="BY41" s="178"/>
      <c r="BZ41" s="178"/>
      <c r="CA41" s="178"/>
      <c r="CB41" s="178"/>
      <c r="CC41" s="178"/>
      <c r="CD41" s="178"/>
      <c r="CE41" s="178"/>
      <c r="CF41" s="178"/>
      <c r="CG41" s="178"/>
      <c r="CH41" s="178"/>
      <c r="CI41" s="178"/>
      <c r="CJ41" s="178"/>
      <c r="CK41" s="178"/>
      <c r="CL41" s="178"/>
      <c r="CM41" s="178"/>
      <c r="CN41" s="178"/>
      <c r="CO41" s="178"/>
      <c r="CP41" s="178"/>
      <c r="CQ41" s="178"/>
      <c r="CR41" s="178"/>
      <c r="CS41" s="178"/>
      <c r="CT41" s="178"/>
      <c r="CU41" s="178"/>
      <c r="CV41" s="178"/>
      <c r="CW41" s="178"/>
      <c r="CX41" s="178"/>
      <c r="CY41" s="178"/>
      <c r="CZ41" s="178"/>
      <c r="DA41" s="178"/>
      <c r="DB41" s="178"/>
      <c r="DC41" s="178"/>
      <c r="DD41" s="178"/>
      <c r="DE41" s="178"/>
      <c r="DF41" s="178"/>
      <c r="DG41" s="178"/>
      <c r="DH41" s="178"/>
      <c r="DI41" s="178"/>
      <c r="DJ41" s="178"/>
      <c r="DK41" s="178"/>
      <c r="DL41" s="178"/>
      <c r="DM41" s="178"/>
      <c r="DN41" s="178"/>
      <c r="DO41" s="178"/>
      <c r="DP41" s="178"/>
      <c r="DQ41" s="178"/>
      <c r="DR41" s="178"/>
      <c r="DS41" s="178"/>
      <c r="DT41" s="178"/>
      <c r="DU41" s="178"/>
      <c r="DV41" s="178"/>
      <c r="DW41" s="178"/>
      <c r="DX41" s="178"/>
      <c r="DY41" s="178"/>
      <c r="DZ41" s="178"/>
      <c r="EA41" s="178"/>
      <c r="EB41" s="178"/>
      <c r="EC41" s="178"/>
      <c r="ED41" s="178"/>
      <c r="EE41" s="178"/>
      <c r="EF41" s="178"/>
      <c r="EG41" s="178"/>
      <c r="EH41" s="178"/>
      <c r="EI41" s="178"/>
      <c r="EJ41" s="178"/>
      <c r="EK41" s="178"/>
      <c r="EL41" s="178"/>
      <c r="EM41" s="178"/>
      <c r="EN41" s="178"/>
      <c r="EO41" s="178"/>
      <c r="EP41" s="178"/>
      <c r="EQ41" s="178"/>
      <c r="ER41" s="178"/>
      <c r="ES41" s="178"/>
      <c r="ET41" s="178"/>
      <c r="EU41" s="178"/>
      <c r="EV41" s="178"/>
      <c r="EW41" s="178"/>
      <c r="EX41" s="178"/>
      <c r="EY41" s="178"/>
      <c r="EZ41" s="178"/>
      <c r="FA41" s="178"/>
      <c r="FB41" s="178"/>
      <c r="FC41" s="178"/>
      <c r="FD41" s="178"/>
      <c r="FE41" s="178"/>
      <c r="FF41" s="178"/>
      <c r="FG41" s="178"/>
      <c r="FH41" s="178"/>
      <c r="FI41" s="178"/>
      <c r="FJ41" s="178"/>
      <c r="FK41" s="178"/>
      <c r="FL41" s="178"/>
      <c r="FM41" s="178"/>
      <c r="FN41" s="178"/>
      <c r="FO41" s="178"/>
      <c r="FP41" s="178"/>
      <c r="FQ41" s="178"/>
      <c r="FR41" s="178"/>
      <c r="FS41" s="178"/>
      <c r="FT41" s="178"/>
      <c r="FU41" s="178"/>
      <c r="FV41" s="178"/>
      <c r="FW41" s="178"/>
      <c r="FX41" s="178"/>
      <c r="FY41" s="178"/>
      <c r="FZ41" s="178"/>
      <c r="GA41" s="178"/>
      <c r="GB41" s="178"/>
      <c r="GC41" s="178"/>
      <c r="GD41" s="178"/>
      <c r="GE41" s="178"/>
      <c r="GF41" s="178"/>
      <c r="GG41" s="178"/>
      <c r="GH41" s="178"/>
      <c r="GI41" s="178"/>
      <c r="GJ41" s="178"/>
      <c r="GK41" s="178"/>
      <c r="GL41" s="178"/>
      <c r="GM41" s="178"/>
      <c r="GN41" s="178"/>
      <c r="GO41" s="178"/>
      <c r="GP41" s="178"/>
      <c r="GQ41" s="178"/>
      <c r="GR41" s="178"/>
      <c r="GS41" s="178"/>
      <c r="GT41" s="178"/>
      <c r="GU41" s="178"/>
      <c r="GV41" s="178"/>
      <c r="GW41" s="178"/>
      <c r="GX41" s="178"/>
      <c r="GY41" s="178"/>
      <c r="GZ41" s="178"/>
      <c r="HA41" s="178"/>
      <c r="HB41" s="184"/>
      <c r="HC41" s="185"/>
      <c r="HD41" s="185"/>
      <c r="HE41" s="185"/>
      <c r="HF41" s="185"/>
      <c r="HG41" s="185"/>
      <c r="HH41" s="185"/>
      <c r="HI41" s="185"/>
      <c r="HJ41" s="185"/>
      <c r="HK41" s="185"/>
      <c r="HL41" s="185"/>
      <c r="HM41" s="185"/>
      <c r="HN41" s="185"/>
      <c r="HO41" s="185"/>
      <c r="HP41" s="185"/>
      <c r="HQ41" s="185"/>
    </row>
    <row r="42" ht="19.5" customHeight="1" spans="1:225">
      <c r="A42" s="182" t="s">
        <v>765</v>
      </c>
      <c r="B42" s="180">
        <v>19595</v>
      </c>
      <c r="C42" s="178"/>
      <c r="D42" s="178"/>
      <c r="E42" s="178"/>
      <c r="F42" s="178"/>
      <c r="G42" s="178"/>
      <c r="H42" s="178"/>
      <c r="I42" s="178"/>
      <c r="J42" s="178"/>
      <c r="K42" s="178"/>
      <c r="L42" s="178"/>
      <c r="M42" s="178"/>
      <c r="N42" s="178"/>
      <c r="O42" s="178"/>
      <c r="P42" s="178"/>
      <c r="Q42" s="178"/>
      <c r="R42" s="178"/>
      <c r="S42" s="178"/>
      <c r="T42" s="178"/>
      <c r="U42" s="178"/>
      <c r="V42" s="178"/>
      <c r="W42" s="178"/>
      <c r="X42" s="178"/>
      <c r="Y42" s="178"/>
      <c r="Z42" s="178"/>
      <c r="AA42" s="178"/>
      <c r="AB42" s="178"/>
      <c r="AC42" s="178"/>
      <c r="AD42" s="178"/>
      <c r="AE42" s="178"/>
      <c r="AF42" s="178"/>
      <c r="AG42" s="178"/>
      <c r="AH42" s="178"/>
      <c r="AI42" s="178"/>
      <c r="AJ42" s="178"/>
      <c r="AK42" s="178"/>
      <c r="AL42" s="178"/>
      <c r="AM42" s="178"/>
      <c r="AN42" s="178"/>
      <c r="AO42" s="178"/>
      <c r="AP42" s="178"/>
      <c r="AQ42" s="178"/>
      <c r="AR42" s="178"/>
      <c r="AS42" s="178"/>
      <c r="AT42" s="178"/>
      <c r="AU42" s="178"/>
      <c r="AV42" s="178"/>
      <c r="AW42" s="178"/>
      <c r="AX42" s="178"/>
      <c r="AY42" s="178"/>
      <c r="AZ42" s="178"/>
      <c r="BA42" s="178"/>
      <c r="BB42" s="178"/>
      <c r="BC42" s="178"/>
      <c r="BD42" s="178"/>
      <c r="BE42" s="178"/>
      <c r="BF42" s="178"/>
      <c r="BG42" s="178"/>
      <c r="BH42" s="178"/>
      <c r="BI42" s="178"/>
      <c r="BJ42" s="178"/>
      <c r="BK42" s="178"/>
      <c r="BL42" s="178"/>
      <c r="BM42" s="178"/>
      <c r="BN42" s="178"/>
      <c r="BO42" s="178"/>
      <c r="BP42" s="178"/>
      <c r="BQ42" s="178"/>
      <c r="BR42" s="178"/>
      <c r="BS42" s="178"/>
      <c r="BT42" s="178"/>
      <c r="BU42" s="178"/>
      <c r="BV42" s="178"/>
      <c r="BW42" s="178"/>
      <c r="BX42" s="178"/>
      <c r="BY42" s="178"/>
      <c r="BZ42" s="178"/>
      <c r="CA42" s="178"/>
      <c r="CB42" s="178"/>
      <c r="CC42" s="178"/>
      <c r="CD42" s="178"/>
      <c r="CE42" s="178"/>
      <c r="CF42" s="178"/>
      <c r="CG42" s="178"/>
      <c r="CH42" s="178"/>
      <c r="CI42" s="178"/>
      <c r="CJ42" s="178"/>
      <c r="CK42" s="178"/>
      <c r="CL42" s="178"/>
      <c r="CM42" s="178"/>
      <c r="CN42" s="178"/>
      <c r="CO42" s="178"/>
      <c r="CP42" s="178"/>
      <c r="CQ42" s="178"/>
      <c r="CR42" s="178"/>
      <c r="CS42" s="178"/>
      <c r="CT42" s="178"/>
      <c r="CU42" s="178"/>
      <c r="CV42" s="178"/>
      <c r="CW42" s="178"/>
      <c r="CX42" s="178"/>
      <c r="CY42" s="178"/>
      <c r="CZ42" s="178"/>
      <c r="DA42" s="178"/>
      <c r="DB42" s="178"/>
      <c r="DC42" s="178"/>
      <c r="DD42" s="178"/>
      <c r="DE42" s="178"/>
      <c r="DF42" s="178"/>
      <c r="DG42" s="178"/>
      <c r="DH42" s="178"/>
      <c r="DI42" s="178"/>
      <c r="DJ42" s="178"/>
      <c r="DK42" s="178"/>
      <c r="DL42" s="178"/>
      <c r="DM42" s="178"/>
      <c r="DN42" s="178"/>
      <c r="DO42" s="178"/>
      <c r="DP42" s="178"/>
      <c r="DQ42" s="178"/>
      <c r="DR42" s="178"/>
      <c r="DS42" s="178"/>
      <c r="DT42" s="178"/>
      <c r="DU42" s="178"/>
      <c r="DV42" s="178"/>
      <c r="DW42" s="178"/>
      <c r="DX42" s="178"/>
      <c r="DY42" s="178"/>
      <c r="DZ42" s="178"/>
      <c r="EA42" s="178"/>
      <c r="EB42" s="178"/>
      <c r="EC42" s="178"/>
      <c r="ED42" s="178"/>
      <c r="EE42" s="178"/>
      <c r="EF42" s="178"/>
      <c r="EG42" s="178"/>
      <c r="EH42" s="178"/>
      <c r="EI42" s="178"/>
      <c r="EJ42" s="178"/>
      <c r="EK42" s="178"/>
      <c r="EL42" s="178"/>
      <c r="EM42" s="178"/>
      <c r="EN42" s="178"/>
      <c r="EO42" s="178"/>
      <c r="EP42" s="178"/>
      <c r="EQ42" s="178"/>
      <c r="ER42" s="178"/>
      <c r="ES42" s="178"/>
      <c r="ET42" s="178"/>
      <c r="EU42" s="178"/>
      <c r="EV42" s="178"/>
      <c r="EW42" s="178"/>
      <c r="EX42" s="178"/>
      <c r="EY42" s="178"/>
      <c r="EZ42" s="178"/>
      <c r="FA42" s="178"/>
      <c r="FB42" s="178"/>
      <c r="FC42" s="178"/>
      <c r="FD42" s="178"/>
      <c r="FE42" s="178"/>
      <c r="FF42" s="178"/>
      <c r="FG42" s="178"/>
      <c r="FH42" s="178"/>
      <c r="FI42" s="178"/>
      <c r="FJ42" s="178"/>
      <c r="FK42" s="178"/>
      <c r="FL42" s="178"/>
      <c r="FM42" s="178"/>
      <c r="FN42" s="178"/>
      <c r="FO42" s="178"/>
      <c r="FP42" s="178"/>
      <c r="FQ42" s="178"/>
      <c r="FR42" s="178"/>
      <c r="FS42" s="178"/>
      <c r="FT42" s="178"/>
      <c r="FU42" s="178"/>
      <c r="FV42" s="178"/>
      <c r="FW42" s="178"/>
      <c r="FX42" s="178"/>
      <c r="FY42" s="178"/>
      <c r="FZ42" s="178"/>
      <c r="GA42" s="178"/>
      <c r="GB42" s="178"/>
      <c r="GC42" s="178"/>
      <c r="GD42" s="178"/>
      <c r="GE42" s="178"/>
      <c r="GF42" s="178"/>
      <c r="GG42" s="178"/>
      <c r="GH42" s="178"/>
      <c r="GI42" s="178"/>
      <c r="GJ42" s="178"/>
      <c r="GK42" s="178"/>
      <c r="GL42" s="178"/>
      <c r="GM42" s="178"/>
      <c r="GN42" s="178"/>
      <c r="GO42" s="178"/>
      <c r="GP42" s="178"/>
      <c r="GQ42" s="178"/>
      <c r="GR42" s="178"/>
      <c r="GS42" s="178"/>
      <c r="GT42" s="178"/>
      <c r="GU42" s="178"/>
      <c r="GV42" s="178"/>
      <c r="GW42" s="178"/>
      <c r="GX42" s="178"/>
      <c r="GY42" s="178"/>
      <c r="GZ42" s="178"/>
      <c r="HA42" s="178"/>
      <c r="HB42" s="184"/>
      <c r="HC42" s="185"/>
      <c r="HD42" s="185"/>
      <c r="HE42" s="185"/>
      <c r="HF42" s="185"/>
      <c r="HG42" s="185"/>
      <c r="HH42" s="185"/>
      <c r="HI42" s="185"/>
      <c r="HJ42" s="185"/>
      <c r="HK42" s="185"/>
      <c r="HL42" s="185"/>
      <c r="HM42" s="185"/>
      <c r="HN42" s="185"/>
      <c r="HO42" s="185"/>
      <c r="HP42" s="185"/>
      <c r="HQ42" s="185"/>
    </row>
    <row r="43" ht="19.5" customHeight="1" spans="1:225">
      <c r="A43" s="182" t="s">
        <v>766</v>
      </c>
      <c r="B43" s="180">
        <v>1560</v>
      </c>
      <c r="C43" s="178"/>
      <c r="D43" s="178"/>
      <c r="E43" s="178"/>
      <c r="F43" s="178"/>
      <c r="G43" s="178"/>
      <c r="H43" s="178"/>
      <c r="I43" s="178"/>
      <c r="J43" s="178"/>
      <c r="K43" s="178"/>
      <c r="L43" s="178"/>
      <c r="M43" s="178"/>
      <c r="N43" s="178"/>
      <c r="O43" s="178"/>
      <c r="P43" s="178"/>
      <c r="Q43" s="178"/>
      <c r="R43" s="178"/>
      <c r="S43" s="178"/>
      <c r="T43" s="178"/>
      <c r="U43" s="178"/>
      <c r="V43" s="178"/>
      <c r="W43" s="178"/>
      <c r="X43" s="178"/>
      <c r="Y43" s="178"/>
      <c r="Z43" s="178"/>
      <c r="AA43" s="178"/>
      <c r="AB43" s="178"/>
      <c r="AC43" s="178"/>
      <c r="AD43" s="178"/>
      <c r="AE43" s="178"/>
      <c r="AF43" s="178"/>
      <c r="AG43" s="178"/>
      <c r="AH43" s="178"/>
      <c r="AI43" s="178"/>
      <c r="AJ43" s="178"/>
      <c r="AK43" s="178"/>
      <c r="AL43" s="178"/>
      <c r="AM43" s="178"/>
      <c r="AN43" s="178"/>
      <c r="AO43" s="178"/>
      <c r="AP43" s="178"/>
      <c r="AQ43" s="178"/>
      <c r="AR43" s="178"/>
      <c r="AS43" s="178"/>
      <c r="AT43" s="178"/>
      <c r="AU43" s="178"/>
      <c r="AV43" s="178"/>
      <c r="AW43" s="178"/>
      <c r="AX43" s="178"/>
      <c r="AY43" s="178"/>
      <c r="AZ43" s="178"/>
      <c r="BA43" s="178"/>
      <c r="BB43" s="178"/>
      <c r="BC43" s="178"/>
      <c r="BD43" s="178"/>
      <c r="BE43" s="178"/>
      <c r="BF43" s="178"/>
      <c r="BG43" s="178"/>
      <c r="BH43" s="178"/>
      <c r="BI43" s="178"/>
      <c r="BJ43" s="178"/>
      <c r="BK43" s="178"/>
      <c r="BL43" s="178"/>
      <c r="BM43" s="178"/>
      <c r="BN43" s="178"/>
      <c r="BO43" s="178"/>
      <c r="BP43" s="178"/>
      <c r="BQ43" s="178"/>
      <c r="BR43" s="178"/>
      <c r="BS43" s="178"/>
      <c r="BT43" s="178"/>
      <c r="BU43" s="178"/>
      <c r="BV43" s="178"/>
      <c r="BW43" s="178"/>
      <c r="BX43" s="178"/>
      <c r="BY43" s="178"/>
      <c r="BZ43" s="178"/>
      <c r="CA43" s="178"/>
      <c r="CB43" s="178"/>
      <c r="CC43" s="178"/>
      <c r="CD43" s="178"/>
      <c r="CE43" s="178"/>
      <c r="CF43" s="178"/>
      <c r="CG43" s="178"/>
      <c r="CH43" s="178"/>
      <c r="CI43" s="178"/>
      <c r="CJ43" s="178"/>
      <c r="CK43" s="178"/>
      <c r="CL43" s="178"/>
      <c r="CM43" s="178"/>
      <c r="CN43" s="178"/>
      <c r="CO43" s="178"/>
      <c r="CP43" s="178"/>
      <c r="CQ43" s="178"/>
      <c r="CR43" s="178"/>
      <c r="CS43" s="178"/>
      <c r="CT43" s="178"/>
      <c r="CU43" s="178"/>
      <c r="CV43" s="178"/>
      <c r="CW43" s="178"/>
      <c r="CX43" s="178"/>
      <c r="CY43" s="178"/>
      <c r="CZ43" s="178"/>
      <c r="DA43" s="178"/>
      <c r="DB43" s="178"/>
      <c r="DC43" s="178"/>
      <c r="DD43" s="178"/>
      <c r="DE43" s="178"/>
      <c r="DF43" s="178"/>
      <c r="DG43" s="178"/>
      <c r="DH43" s="178"/>
      <c r="DI43" s="178"/>
      <c r="DJ43" s="178"/>
      <c r="DK43" s="178"/>
      <c r="DL43" s="178"/>
      <c r="DM43" s="178"/>
      <c r="DN43" s="178"/>
      <c r="DO43" s="178"/>
      <c r="DP43" s="178"/>
      <c r="DQ43" s="178"/>
      <c r="DR43" s="178"/>
      <c r="DS43" s="178"/>
      <c r="DT43" s="178"/>
      <c r="DU43" s="178"/>
      <c r="DV43" s="178"/>
      <c r="DW43" s="178"/>
      <c r="DX43" s="178"/>
      <c r="DY43" s="178"/>
      <c r="DZ43" s="178"/>
      <c r="EA43" s="178"/>
      <c r="EB43" s="178"/>
      <c r="EC43" s="178"/>
      <c r="ED43" s="178"/>
      <c r="EE43" s="178"/>
      <c r="EF43" s="178"/>
      <c r="EG43" s="178"/>
      <c r="EH43" s="178"/>
      <c r="EI43" s="178"/>
      <c r="EJ43" s="178"/>
      <c r="EK43" s="178"/>
      <c r="EL43" s="178"/>
      <c r="EM43" s="178"/>
      <c r="EN43" s="178"/>
      <c r="EO43" s="178"/>
      <c r="EP43" s="178"/>
      <c r="EQ43" s="178"/>
      <c r="ER43" s="178"/>
      <c r="ES43" s="178"/>
      <c r="ET43" s="178"/>
      <c r="EU43" s="178"/>
      <c r="EV43" s="178"/>
      <c r="EW43" s="178"/>
      <c r="EX43" s="178"/>
      <c r="EY43" s="178"/>
      <c r="EZ43" s="178"/>
      <c r="FA43" s="178"/>
      <c r="FB43" s="178"/>
      <c r="FC43" s="178"/>
      <c r="FD43" s="178"/>
      <c r="FE43" s="178"/>
      <c r="FF43" s="178"/>
      <c r="FG43" s="178"/>
      <c r="FH43" s="178"/>
      <c r="FI43" s="178"/>
      <c r="FJ43" s="178"/>
      <c r="FK43" s="178"/>
      <c r="FL43" s="178"/>
      <c r="FM43" s="178"/>
      <c r="FN43" s="178"/>
      <c r="FO43" s="178"/>
      <c r="FP43" s="178"/>
      <c r="FQ43" s="178"/>
      <c r="FR43" s="178"/>
      <c r="FS43" s="178"/>
      <c r="FT43" s="178"/>
      <c r="FU43" s="178"/>
      <c r="FV43" s="178"/>
      <c r="FW43" s="178"/>
      <c r="FX43" s="178"/>
      <c r="FY43" s="178"/>
      <c r="FZ43" s="178"/>
      <c r="GA43" s="178"/>
      <c r="GB43" s="178"/>
      <c r="GC43" s="178"/>
      <c r="GD43" s="178"/>
      <c r="GE43" s="178"/>
      <c r="GF43" s="178"/>
      <c r="GG43" s="178"/>
      <c r="GH43" s="178"/>
      <c r="GI43" s="178"/>
      <c r="GJ43" s="178"/>
      <c r="GK43" s="178"/>
      <c r="GL43" s="178"/>
      <c r="GM43" s="178"/>
      <c r="GN43" s="178"/>
      <c r="GO43" s="178"/>
      <c r="GP43" s="178"/>
      <c r="GQ43" s="178"/>
      <c r="GR43" s="178"/>
      <c r="GS43" s="178"/>
      <c r="GT43" s="178"/>
      <c r="GU43" s="178"/>
      <c r="GV43" s="178"/>
      <c r="GW43" s="178"/>
      <c r="GX43" s="178"/>
      <c r="GY43" s="178"/>
      <c r="GZ43" s="178"/>
      <c r="HA43" s="178"/>
      <c r="HB43" s="184"/>
      <c r="HC43" s="185"/>
      <c r="HD43" s="185"/>
      <c r="HE43" s="185"/>
      <c r="HF43" s="185"/>
      <c r="HG43" s="185"/>
      <c r="HH43" s="185"/>
      <c r="HI43" s="185"/>
      <c r="HJ43" s="185"/>
      <c r="HK43" s="185"/>
      <c r="HL43" s="185"/>
      <c r="HM43" s="185"/>
      <c r="HN43" s="185"/>
      <c r="HO43" s="185"/>
      <c r="HP43" s="185"/>
      <c r="HQ43" s="185"/>
    </row>
    <row r="44" ht="19.5" customHeight="1" spans="1:225">
      <c r="A44" s="182" t="s">
        <v>767</v>
      </c>
      <c r="B44" s="180">
        <v>55</v>
      </c>
      <c r="C44" s="178"/>
      <c r="D44" s="178"/>
      <c r="E44" s="178"/>
      <c r="F44" s="178"/>
      <c r="G44" s="178"/>
      <c r="H44" s="178"/>
      <c r="I44" s="178"/>
      <c r="J44" s="178"/>
      <c r="K44" s="178"/>
      <c r="L44" s="178"/>
      <c r="M44" s="178"/>
      <c r="N44" s="178"/>
      <c r="O44" s="178"/>
      <c r="P44" s="178"/>
      <c r="Q44" s="178"/>
      <c r="R44" s="178"/>
      <c r="S44" s="178"/>
      <c r="T44" s="178"/>
      <c r="U44" s="178"/>
      <c r="V44" s="178"/>
      <c r="W44" s="178"/>
      <c r="X44" s="178"/>
      <c r="Y44" s="178"/>
      <c r="Z44" s="178"/>
      <c r="AA44" s="178"/>
      <c r="AB44" s="178"/>
      <c r="AC44" s="178"/>
      <c r="AD44" s="178"/>
      <c r="AE44" s="178"/>
      <c r="AF44" s="178"/>
      <c r="AG44" s="178"/>
      <c r="AH44" s="178"/>
      <c r="AI44" s="178"/>
      <c r="AJ44" s="178"/>
      <c r="AK44" s="178"/>
      <c r="AL44" s="178"/>
      <c r="AM44" s="178"/>
      <c r="AN44" s="178"/>
      <c r="AO44" s="178"/>
      <c r="AP44" s="178"/>
      <c r="AQ44" s="178"/>
      <c r="AR44" s="178"/>
      <c r="AS44" s="178"/>
      <c r="AT44" s="178"/>
      <c r="AU44" s="178"/>
      <c r="AV44" s="178"/>
      <c r="AW44" s="178"/>
      <c r="AX44" s="178"/>
      <c r="AY44" s="178"/>
      <c r="AZ44" s="178"/>
      <c r="BA44" s="178"/>
      <c r="BB44" s="178"/>
      <c r="BC44" s="178"/>
      <c r="BD44" s="178"/>
      <c r="BE44" s="178"/>
      <c r="BF44" s="178"/>
      <c r="BG44" s="178"/>
      <c r="BH44" s="178"/>
      <c r="BI44" s="178"/>
      <c r="BJ44" s="178"/>
      <c r="BK44" s="178"/>
      <c r="BL44" s="178"/>
      <c r="BM44" s="178"/>
      <c r="BN44" s="178"/>
      <c r="BO44" s="178"/>
      <c r="BP44" s="178"/>
      <c r="BQ44" s="178"/>
      <c r="BR44" s="178"/>
      <c r="BS44" s="178"/>
      <c r="BT44" s="178"/>
      <c r="BU44" s="178"/>
      <c r="BV44" s="178"/>
      <c r="BW44" s="178"/>
      <c r="BX44" s="178"/>
      <c r="BY44" s="178"/>
      <c r="BZ44" s="178"/>
      <c r="CA44" s="178"/>
      <c r="CB44" s="178"/>
      <c r="CC44" s="178"/>
      <c r="CD44" s="178"/>
      <c r="CE44" s="178"/>
      <c r="CF44" s="178"/>
      <c r="CG44" s="178"/>
      <c r="CH44" s="178"/>
      <c r="CI44" s="178"/>
      <c r="CJ44" s="178"/>
      <c r="CK44" s="178"/>
      <c r="CL44" s="178"/>
      <c r="CM44" s="178"/>
      <c r="CN44" s="178"/>
      <c r="CO44" s="178"/>
      <c r="CP44" s="178"/>
      <c r="CQ44" s="178"/>
      <c r="CR44" s="178"/>
      <c r="CS44" s="178"/>
      <c r="CT44" s="178"/>
      <c r="CU44" s="178"/>
      <c r="CV44" s="178"/>
      <c r="CW44" s="178"/>
      <c r="CX44" s="178"/>
      <c r="CY44" s="178"/>
      <c r="CZ44" s="178"/>
      <c r="DA44" s="178"/>
      <c r="DB44" s="178"/>
      <c r="DC44" s="178"/>
      <c r="DD44" s="178"/>
      <c r="DE44" s="178"/>
      <c r="DF44" s="178"/>
      <c r="DG44" s="178"/>
      <c r="DH44" s="178"/>
      <c r="DI44" s="178"/>
      <c r="DJ44" s="178"/>
      <c r="DK44" s="178"/>
      <c r="DL44" s="178"/>
      <c r="DM44" s="178"/>
      <c r="DN44" s="178"/>
      <c r="DO44" s="178"/>
      <c r="DP44" s="178"/>
      <c r="DQ44" s="178"/>
      <c r="DR44" s="178"/>
      <c r="DS44" s="178"/>
      <c r="DT44" s="178"/>
      <c r="DU44" s="178"/>
      <c r="DV44" s="178"/>
      <c r="DW44" s="178"/>
      <c r="DX44" s="178"/>
      <c r="DY44" s="178"/>
      <c r="DZ44" s="178"/>
      <c r="EA44" s="178"/>
      <c r="EB44" s="178"/>
      <c r="EC44" s="178"/>
      <c r="ED44" s="178"/>
      <c r="EE44" s="178"/>
      <c r="EF44" s="178"/>
      <c r="EG44" s="178"/>
      <c r="EH44" s="178"/>
      <c r="EI44" s="178"/>
      <c r="EJ44" s="178"/>
      <c r="EK44" s="178"/>
      <c r="EL44" s="178"/>
      <c r="EM44" s="178"/>
      <c r="EN44" s="178"/>
      <c r="EO44" s="178"/>
      <c r="EP44" s="178"/>
      <c r="EQ44" s="178"/>
      <c r="ER44" s="178"/>
      <c r="ES44" s="178"/>
      <c r="ET44" s="178"/>
      <c r="EU44" s="178"/>
      <c r="EV44" s="178"/>
      <c r="EW44" s="178"/>
      <c r="EX44" s="178"/>
      <c r="EY44" s="178"/>
      <c r="EZ44" s="178"/>
      <c r="FA44" s="178"/>
      <c r="FB44" s="178"/>
      <c r="FC44" s="178"/>
      <c r="FD44" s="178"/>
      <c r="FE44" s="178"/>
      <c r="FF44" s="178"/>
      <c r="FG44" s="178"/>
      <c r="FH44" s="178"/>
      <c r="FI44" s="178"/>
      <c r="FJ44" s="178"/>
      <c r="FK44" s="178"/>
      <c r="FL44" s="178"/>
      <c r="FM44" s="178"/>
      <c r="FN44" s="178"/>
      <c r="FO44" s="178"/>
      <c r="FP44" s="178"/>
      <c r="FQ44" s="178"/>
      <c r="FR44" s="178"/>
      <c r="FS44" s="178"/>
      <c r="FT44" s="178"/>
      <c r="FU44" s="178"/>
      <c r="FV44" s="178"/>
      <c r="FW44" s="178"/>
      <c r="FX44" s="178"/>
      <c r="FY44" s="178"/>
      <c r="FZ44" s="178"/>
      <c r="GA44" s="178"/>
      <c r="GB44" s="178"/>
      <c r="GC44" s="178"/>
      <c r="GD44" s="178"/>
      <c r="GE44" s="178"/>
      <c r="GF44" s="178"/>
      <c r="GG44" s="178"/>
      <c r="GH44" s="178"/>
      <c r="GI44" s="178"/>
      <c r="GJ44" s="178"/>
      <c r="GK44" s="178"/>
      <c r="GL44" s="178"/>
      <c r="GM44" s="178"/>
      <c r="GN44" s="178"/>
      <c r="GO44" s="178"/>
      <c r="GP44" s="178"/>
      <c r="GQ44" s="178"/>
      <c r="GR44" s="178"/>
      <c r="GS44" s="178"/>
      <c r="GT44" s="178"/>
      <c r="GU44" s="178"/>
      <c r="GV44" s="178"/>
      <c r="GW44" s="178"/>
      <c r="GX44" s="178"/>
      <c r="GY44" s="178"/>
      <c r="GZ44" s="178"/>
      <c r="HA44" s="178"/>
      <c r="HB44" s="184"/>
      <c r="HC44" s="185"/>
      <c r="HD44" s="185"/>
      <c r="HE44" s="185"/>
      <c r="HF44" s="185"/>
      <c r="HG44" s="185"/>
      <c r="HH44" s="185"/>
      <c r="HI44" s="185"/>
      <c r="HJ44" s="185"/>
      <c r="HK44" s="185"/>
      <c r="HL44" s="185"/>
      <c r="HM44" s="185"/>
      <c r="HN44" s="185"/>
      <c r="HO44" s="185"/>
      <c r="HP44" s="185"/>
      <c r="HQ44" s="185"/>
    </row>
    <row r="45" ht="19.5" customHeight="1" spans="1:225">
      <c r="A45" s="182" t="s">
        <v>768</v>
      </c>
      <c r="B45" s="180">
        <v>137</v>
      </c>
      <c r="C45" s="178"/>
      <c r="D45" s="178"/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8"/>
      <c r="R45" s="178"/>
      <c r="S45" s="178"/>
      <c r="T45" s="178"/>
      <c r="U45" s="178"/>
      <c r="V45" s="178"/>
      <c r="W45" s="178"/>
      <c r="X45" s="178"/>
      <c r="Y45" s="178"/>
      <c r="Z45" s="178"/>
      <c r="AA45" s="178"/>
      <c r="AB45" s="178"/>
      <c r="AC45" s="178"/>
      <c r="AD45" s="178"/>
      <c r="AE45" s="178"/>
      <c r="AF45" s="178"/>
      <c r="AG45" s="178"/>
      <c r="AH45" s="178"/>
      <c r="AI45" s="178"/>
      <c r="AJ45" s="178"/>
      <c r="AK45" s="178"/>
      <c r="AL45" s="178"/>
      <c r="AM45" s="178"/>
      <c r="AN45" s="178"/>
      <c r="AO45" s="178"/>
      <c r="AP45" s="178"/>
      <c r="AQ45" s="178"/>
      <c r="AR45" s="178"/>
      <c r="AS45" s="178"/>
      <c r="AT45" s="178"/>
      <c r="AU45" s="178"/>
      <c r="AV45" s="178"/>
      <c r="AW45" s="178"/>
      <c r="AX45" s="178"/>
      <c r="AY45" s="178"/>
      <c r="AZ45" s="178"/>
      <c r="BA45" s="178"/>
      <c r="BB45" s="178"/>
      <c r="BC45" s="178"/>
      <c r="BD45" s="178"/>
      <c r="BE45" s="178"/>
      <c r="BF45" s="178"/>
      <c r="BG45" s="178"/>
      <c r="BH45" s="178"/>
      <c r="BI45" s="178"/>
      <c r="BJ45" s="178"/>
      <c r="BK45" s="178"/>
      <c r="BL45" s="178"/>
      <c r="BM45" s="178"/>
      <c r="BN45" s="178"/>
      <c r="BO45" s="178"/>
      <c r="BP45" s="178"/>
      <c r="BQ45" s="178"/>
      <c r="BR45" s="178"/>
      <c r="BS45" s="178"/>
      <c r="BT45" s="178"/>
      <c r="BU45" s="178"/>
      <c r="BV45" s="178"/>
      <c r="BW45" s="178"/>
      <c r="BX45" s="178"/>
      <c r="BY45" s="178"/>
      <c r="BZ45" s="178"/>
      <c r="CA45" s="178"/>
      <c r="CB45" s="178"/>
      <c r="CC45" s="178"/>
      <c r="CD45" s="178"/>
      <c r="CE45" s="178"/>
      <c r="CF45" s="178"/>
      <c r="CG45" s="178"/>
      <c r="CH45" s="178"/>
      <c r="CI45" s="178"/>
      <c r="CJ45" s="178"/>
      <c r="CK45" s="178"/>
      <c r="CL45" s="178"/>
      <c r="CM45" s="178"/>
      <c r="CN45" s="178"/>
      <c r="CO45" s="178"/>
      <c r="CP45" s="178"/>
      <c r="CQ45" s="178"/>
      <c r="CR45" s="178"/>
      <c r="CS45" s="178"/>
      <c r="CT45" s="178"/>
      <c r="CU45" s="178"/>
      <c r="CV45" s="178"/>
      <c r="CW45" s="178"/>
      <c r="CX45" s="178"/>
      <c r="CY45" s="178"/>
      <c r="CZ45" s="178"/>
      <c r="DA45" s="178"/>
      <c r="DB45" s="178"/>
      <c r="DC45" s="178"/>
      <c r="DD45" s="178"/>
      <c r="DE45" s="178"/>
      <c r="DF45" s="178"/>
      <c r="DG45" s="178"/>
      <c r="DH45" s="178"/>
      <c r="DI45" s="178"/>
      <c r="DJ45" s="178"/>
      <c r="DK45" s="178"/>
      <c r="DL45" s="178"/>
      <c r="DM45" s="178"/>
      <c r="DN45" s="178"/>
      <c r="DO45" s="178"/>
      <c r="DP45" s="178"/>
      <c r="DQ45" s="178"/>
      <c r="DR45" s="178"/>
      <c r="DS45" s="178"/>
      <c r="DT45" s="178"/>
      <c r="DU45" s="178"/>
      <c r="DV45" s="178"/>
      <c r="DW45" s="178"/>
      <c r="DX45" s="178"/>
      <c r="DY45" s="178"/>
      <c r="DZ45" s="178"/>
      <c r="EA45" s="178"/>
      <c r="EB45" s="178"/>
      <c r="EC45" s="178"/>
      <c r="ED45" s="178"/>
      <c r="EE45" s="178"/>
      <c r="EF45" s="178"/>
      <c r="EG45" s="178"/>
      <c r="EH45" s="178"/>
      <c r="EI45" s="178"/>
      <c r="EJ45" s="178"/>
      <c r="EK45" s="178"/>
      <c r="EL45" s="178"/>
      <c r="EM45" s="178"/>
      <c r="EN45" s="178"/>
      <c r="EO45" s="178"/>
      <c r="EP45" s="178"/>
      <c r="EQ45" s="178"/>
      <c r="ER45" s="178"/>
      <c r="ES45" s="178"/>
      <c r="ET45" s="178"/>
      <c r="EU45" s="178"/>
      <c r="EV45" s="178"/>
      <c r="EW45" s="178"/>
      <c r="EX45" s="178"/>
      <c r="EY45" s="178"/>
      <c r="EZ45" s="178"/>
      <c r="FA45" s="178"/>
      <c r="FB45" s="178"/>
      <c r="FC45" s="178"/>
      <c r="FD45" s="178"/>
      <c r="FE45" s="178"/>
      <c r="FF45" s="178"/>
      <c r="FG45" s="178"/>
      <c r="FH45" s="178"/>
      <c r="FI45" s="178"/>
      <c r="FJ45" s="178"/>
      <c r="FK45" s="178"/>
      <c r="FL45" s="178"/>
      <c r="FM45" s="178"/>
      <c r="FN45" s="178"/>
      <c r="FO45" s="178"/>
      <c r="FP45" s="178"/>
      <c r="FQ45" s="178"/>
      <c r="FR45" s="178"/>
      <c r="FS45" s="178"/>
      <c r="FT45" s="178"/>
      <c r="FU45" s="178"/>
      <c r="FV45" s="178"/>
      <c r="FW45" s="178"/>
      <c r="FX45" s="178"/>
      <c r="FY45" s="178"/>
      <c r="FZ45" s="178"/>
      <c r="GA45" s="178"/>
      <c r="GB45" s="178"/>
      <c r="GC45" s="178"/>
      <c r="GD45" s="178"/>
      <c r="GE45" s="178"/>
      <c r="GF45" s="178"/>
      <c r="GG45" s="178"/>
      <c r="GH45" s="178"/>
      <c r="GI45" s="178"/>
      <c r="GJ45" s="178"/>
      <c r="GK45" s="178"/>
      <c r="GL45" s="178"/>
      <c r="GM45" s="178"/>
      <c r="GN45" s="178"/>
      <c r="GO45" s="178"/>
      <c r="GP45" s="178"/>
      <c r="GQ45" s="178"/>
      <c r="GR45" s="178"/>
      <c r="GS45" s="178"/>
      <c r="GT45" s="178"/>
      <c r="GU45" s="178"/>
      <c r="GV45" s="178"/>
      <c r="GW45" s="178"/>
      <c r="GX45" s="178"/>
      <c r="GY45" s="178"/>
      <c r="GZ45" s="178"/>
      <c r="HA45" s="178"/>
      <c r="HB45" s="184"/>
      <c r="HC45" s="185"/>
      <c r="HD45" s="185"/>
      <c r="HE45" s="185"/>
      <c r="HF45" s="185"/>
      <c r="HG45" s="185"/>
      <c r="HH45" s="185"/>
      <c r="HI45" s="185"/>
      <c r="HJ45" s="185"/>
      <c r="HK45" s="185"/>
      <c r="HL45" s="185"/>
      <c r="HM45" s="185"/>
      <c r="HN45" s="185"/>
      <c r="HO45" s="185"/>
      <c r="HP45" s="185"/>
      <c r="HQ45" s="185"/>
    </row>
    <row r="46" ht="19.5" customHeight="1" spans="1:225">
      <c r="A46" s="182" t="s">
        <v>769</v>
      </c>
      <c r="B46" s="180">
        <v>2505</v>
      </c>
      <c r="C46" s="178"/>
      <c r="D46" s="178"/>
      <c r="E46" s="178"/>
      <c r="F46" s="178"/>
      <c r="G46" s="178"/>
      <c r="H46" s="178"/>
      <c r="I46" s="178"/>
      <c r="J46" s="178"/>
      <c r="K46" s="178"/>
      <c r="L46" s="178"/>
      <c r="M46" s="178"/>
      <c r="N46" s="178"/>
      <c r="O46" s="178"/>
      <c r="P46" s="178"/>
      <c r="Q46" s="178"/>
      <c r="R46" s="178"/>
      <c r="S46" s="178"/>
      <c r="T46" s="178"/>
      <c r="U46" s="178"/>
      <c r="V46" s="178"/>
      <c r="W46" s="178"/>
      <c r="X46" s="178"/>
      <c r="Y46" s="178"/>
      <c r="Z46" s="178"/>
      <c r="AA46" s="178"/>
      <c r="AB46" s="178"/>
      <c r="AC46" s="178"/>
      <c r="AD46" s="178"/>
      <c r="AE46" s="178"/>
      <c r="AF46" s="178"/>
      <c r="AG46" s="178"/>
      <c r="AH46" s="178"/>
      <c r="AI46" s="178"/>
      <c r="AJ46" s="178"/>
      <c r="AK46" s="178"/>
      <c r="AL46" s="178"/>
      <c r="AM46" s="178"/>
      <c r="AN46" s="178"/>
      <c r="AO46" s="178"/>
      <c r="AP46" s="178"/>
      <c r="AQ46" s="178"/>
      <c r="AR46" s="178"/>
      <c r="AS46" s="178"/>
      <c r="AT46" s="178"/>
      <c r="AU46" s="178"/>
      <c r="AV46" s="178"/>
      <c r="AW46" s="178"/>
      <c r="AX46" s="178"/>
      <c r="AY46" s="178"/>
      <c r="AZ46" s="178"/>
      <c r="BA46" s="178"/>
      <c r="BB46" s="178"/>
      <c r="BC46" s="178"/>
      <c r="BD46" s="178"/>
      <c r="BE46" s="178"/>
      <c r="BF46" s="178"/>
      <c r="BG46" s="178"/>
      <c r="BH46" s="178"/>
      <c r="BI46" s="178"/>
      <c r="BJ46" s="178"/>
      <c r="BK46" s="178"/>
      <c r="BL46" s="178"/>
      <c r="BM46" s="178"/>
      <c r="BN46" s="178"/>
      <c r="BO46" s="178"/>
      <c r="BP46" s="178"/>
      <c r="BQ46" s="178"/>
      <c r="BR46" s="178"/>
      <c r="BS46" s="178"/>
      <c r="BT46" s="178"/>
      <c r="BU46" s="178"/>
      <c r="BV46" s="178"/>
      <c r="BW46" s="178"/>
      <c r="BX46" s="178"/>
      <c r="BY46" s="178"/>
      <c r="BZ46" s="178"/>
      <c r="CA46" s="178"/>
      <c r="CB46" s="178"/>
      <c r="CC46" s="178"/>
      <c r="CD46" s="178"/>
      <c r="CE46" s="178"/>
      <c r="CF46" s="178"/>
      <c r="CG46" s="178"/>
      <c r="CH46" s="178"/>
      <c r="CI46" s="178"/>
      <c r="CJ46" s="178"/>
      <c r="CK46" s="178"/>
      <c r="CL46" s="178"/>
      <c r="CM46" s="178"/>
      <c r="CN46" s="178"/>
      <c r="CO46" s="178"/>
      <c r="CP46" s="178"/>
      <c r="CQ46" s="178"/>
      <c r="CR46" s="178"/>
      <c r="CS46" s="178"/>
      <c r="CT46" s="178"/>
      <c r="CU46" s="178"/>
      <c r="CV46" s="178"/>
      <c r="CW46" s="178"/>
      <c r="CX46" s="178"/>
      <c r="CY46" s="178"/>
      <c r="CZ46" s="178"/>
      <c r="DA46" s="178"/>
      <c r="DB46" s="178"/>
      <c r="DC46" s="178"/>
      <c r="DD46" s="178"/>
      <c r="DE46" s="178"/>
      <c r="DF46" s="178"/>
      <c r="DG46" s="178"/>
      <c r="DH46" s="178"/>
      <c r="DI46" s="178"/>
      <c r="DJ46" s="178"/>
      <c r="DK46" s="178"/>
      <c r="DL46" s="178"/>
      <c r="DM46" s="178"/>
      <c r="DN46" s="178"/>
      <c r="DO46" s="178"/>
      <c r="DP46" s="178"/>
      <c r="DQ46" s="178"/>
      <c r="DR46" s="178"/>
      <c r="DS46" s="178"/>
      <c r="DT46" s="178"/>
      <c r="DU46" s="178"/>
      <c r="DV46" s="178"/>
      <c r="DW46" s="178"/>
      <c r="DX46" s="178"/>
      <c r="DY46" s="178"/>
      <c r="DZ46" s="178"/>
      <c r="EA46" s="178"/>
      <c r="EB46" s="178"/>
      <c r="EC46" s="178"/>
      <c r="ED46" s="178"/>
      <c r="EE46" s="178"/>
      <c r="EF46" s="178"/>
      <c r="EG46" s="178"/>
      <c r="EH46" s="178"/>
      <c r="EI46" s="178"/>
      <c r="EJ46" s="178"/>
      <c r="EK46" s="178"/>
      <c r="EL46" s="178"/>
      <c r="EM46" s="178"/>
      <c r="EN46" s="178"/>
      <c r="EO46" s="178"/>
      <c r="EP46" s="178"/>
      <c r="EQ46" s="178"/>
      <c r="ER46" s="178"/>
      <c r="ES46" s="178"/>
      <c r="ET46" s="178"/>
      <c r="EU46" s="178"/>
      <c r="EV46" s="178"/>
      <c r="EW46" s="178"/>
      <c r="EX46" s="178"/>
      <c r="EY46" s="178"/>
      <c r="EZ46" s="178"/>
      <c r="FA46" s="178"/>
      <c r="FB46" s="178"/>
      <c r="FC46" s="178"/>
      <c r="FD46" s="178"/>
      <c r="FE46" s="178"/>
      <c r="FF46" s="178"/>
      <c r="FG46" s="178"/>
      <c r="FH46" s="178"/>
      <c r="FI46" s="178"/>
      <c r="FJ46" s="178"/>
      <c r="FK46" s="178"/>
      <c r="FL46" s="178"/>
      <c r="FM46" s="178"/>
      <c r="FN46" s="178"/>
      <c r="FO46" s="178"/>
      <c r="FP46" s="178"/>
      <c r="FQ46" s="178"/>
      <c r="FR46" s="178"/>
      <c r="FS46" s="178"/>
      <c r="FT46" s="178"/>
      <c r="FU46" s="178"/>
      <c r="FV46" s="178"/>
      <c r="FW46" s="178"/>
      <c r="FX46" s="178"/>
      <c r="FY46" s="178"/>
      <c r="FZ46" s="178"/>
      <c r="GA46" s="178"/>
      <c r="GB46" s="178"/>
      <c r="GC46" s="178"/>
      <c r="GD46" s="178"/>
      <c r="GE46" s="178"/>
      <c r="GF46" s="178"/>
      <c r="GG46" s="178"/>
      <c r="GH46" s="178"/>
      <c r="GI46" s="178"/>
      <c r="GJ46" s="178"/>
      <c r="GK46" s="178"/>
      <c r="GL46" s="178"/>
      <c r="GM46" s="178"/>
      <c r="GN46" s="178"/>
      <c r="GO46" s="178"/>
      <c r="GP46" s="178"/>
      <c r="GQ46" s="178"/>
      <c r="GR46" s="178"/>
      <c r="GS46" s="178"/>
      <c r="GT46" s="178"/>
      <c r="GU46" s="178"/>
      <c r="GV46" s="178"/>
      <c r="GW46" s="178"/>
      <c r="GX46" s="178"/>
      <c r="GY46" s="178"/>
      <c r="GZ46" s="178"/>
      <c r="HA46" s="178"/>
      <c r="HB46" s="184"/>
      <c r="HC46" s="185"/>
      <c r="HD46" s="185"/>
      <c r="HE46" s="185"/>
      <c r="HF46" s="185"/>
      <c r="HG46" s="185"/>
      <c r="HH46" s="185"/>
      <c r="HI46" s="185"/>
      <c r="HJ46" s="185"/>
      <c r="HK46" s="185"/>
      <c r="HL46" s="185"/>
      <c r="HM46" s="185"/>
      <c r="HN46" s="185"/>
      <c r="HO46" s="185"/>
      <c r="HP46" s="185"/>
      <c r="HQ46" s="185"/>
    </row>
    <row r="47" ht="19.5" customHeight="1" spans="1:225">
      <c r="A47" s="182" t="s">
        <v>770</v>
      </c>
      <c r="B47" s="180">
        <v>48</v>
      </c>
      <c r="C47" s="178"/>
      <c r="D47" s="178"/>
      <c r="E47" s="178"/>
      <c r="F47" s="178"/>
      <c r="G47" s="178"/>
      <c r="H47" s="178"/>
      <c r="I47" s="178"/>
      <c r="J47" s="178"/>
      <c r="K47" s="178"/>
      <c r="L47" s="178"/>
      <c r="M47" s="178"/>
      <c r="N47" s="178"/>
      <c r="O47" s="178"/>
      <c r="P47" s="178"/>
      <c r="Q47" s="178"/>
      <c r="R47" s="178"/>
      <c r="S47" s="178"/>
      <c r="T47" s="178"/>
      <c r="U47" s="178"/>
      <c r="V47" s="178"/>
      <c r="W47" s="178"/>
      <c r="X47" s="178"/>
      <c r="Y47" s="178"/>
      <c r="Z47" s="178"/>
      <c r="AA47" s="178"/>
      <c r="AB47" s="178"/>
      <c r="AC47" s="178"/>
      <c r="AD47" s="178"/>
      <c r="AE47" s="178"/>
      <c r="AF47" s="178"/>
      <c r="AG47" s="178"/>
      <c r="AH47" s="178"/>
      <c r="AI47" s="178"/>
      <c r="AJ47" s="178"/>
      <c r="AK47" s="178"/>
      <c r="AL47" s="178"/>
      <c r="AM47" s="178"/>
      <c r="AN47" s="178"/>
      <c r="AO47" s="178"/>
      <c r="AP47" s="178"/>
      <c r="AQ47" s="178"/>
      <c r="AR47" s="178"/>
      <c r="AS47" s="178"/>
      <c r="AT47" s="178"/>
      <c r="AU47" s="178"/>
      <c r="AV47" s="178"/>
      <c r="AW47" s="178"/>
      <c r="AX47" s="178"/>
      <c r="AY47" s="178"/>
      <c r="AZ47" s="178"/>
      <c r="BA47" s="178"/>
      <c r="BB47" s="178"/>
      <c r="BC47" s="178"/>
      <c r="BD47" s="178"/>
      <c r="BE47" s="178"/>
      <c r="BF47" s="178"/>
      <c r="BG47" s="178"/>
      <c r="BH47" s="178"/>
      <c r="BI47" s="178"/>
      <c r="BJ47" s="178"/>
      <c r="BK47" s="178"/>
      <c r="BL47" s="178"/>
      <c r="BM47" s="178"/>
      <c r="BN47" s="178"/>
      <c r="BO47" s="178"/>
      <c r="BP47" s="178"/>
      <c r="BQ47" s="178"/>
      <c r="BR47" s="178"/>
      <c r="BS47" s="178"/>
      <c r="BT47" s="178"/>
      <c r="BU47" s="178"/>
      <c r="BV47" s="178"/>
      <c r="BW47" s="178"/>
      <c r="BX47" s="178"/>
      <c r="BY47" s="178"/>
      <c r="BZ47" s="178"/>
      <c r="CA47" s="178"/>
      <c r="CB47" s="178"/>
      <c r="CC47" s="178"/>
      <c r="CD47" s="178"/>
      <c r="CE47" s="178"/>
      <c r="CF47" s="178"/>
      <c r="CG47" s="178"/>
      <c r="CH47" s="178"/>
      <c r="CI47" s="178"/>
      <c r="CJ47" s="178"/>
      <c r="CK47" s="178"/>
      <c r="CL47" s="178"/>
      <c r="CM47" s="178"/>
      <c r="CN47" s="178"/>
      <c r="CO47" s="178"/>
      <c r="CP47" s="178"/>
      <c r="CQ47" s="178"/>
      <c r="CR47" s="178"/>
      <c r="CS47" s="178"/>
      <c r="CT47" s="178"/>
      <c r="CU47" s="178"/>
      <c r="CV47" s="178"/>
      <c r="CW47" s="178"/>
      <c r="CX47" s="178"/>
      <c r="CY47" s="178"/>
      <c r="CZ47" s="178"/>
      <c r="DA47" s="178"/>
      <c r="DB47" s="178"/>
      <c r="DC47" s="178"/>
      <c r="DD47" s="178"/>
      <c r="DE47" s="178"/>
      <c r="DF47" s="178"/>
      <c r="DG47" s="178"/>
      <c r="DH47" s="178"/>
      <c r="DI47" s="178"/>
      <c r="DJ47" s="178"/>
      <c r="DK47" s="178"/>
      <c r="DL47" s="178"/>
      <c r="DM47" s="178"/>
      <c r="DN47" s="178"/>
      <c r="DO47" s="178"/>
      <c r="DP47" s="178"/>
      <c r="DQ47" s="178"/>
      <c r="DR47" s="178"/>
      <c r="DS47" s="178"/>
      <c r="DT47" s="178"/>
      <c r="DU47" s="178"/>
      <c r="DV47" s="178"/>
      <c r="DW47" s="178"/>
      <c r="DX47" s="178"/>
      <c r="DY47" s="178"/>
      <c r="DZ47" s="178"/>
      <c r="EA47" s="178"/>
      <c r="EB47" s="178"/>
      <c r="EC47" s="178"/>
      <c r="ED47" s="178"/>
      <c r="EE47" s="178"/>
      <c r="EF47" s="178"/>
      <c r="EG47" s="178"/>
      <c r="EH47" s="178"/>
      <c r="EI47" s="178"/>
      <c r="EJ47" s="178"/>
      <c r="EK47" s="178"/>
      <c r="EL47" s="178"/>
      <c r="EM47" s="178"/>
      <c r="EN47" s="178"/>
      <c r="EO47" s="178"/>
      <c r="EP47" s="178"/>
      <c r="EQ47" s="178"/>
      <c r="ER47" s="178"/>
      <c r="ES47" s="178"/>
      <c r="ET47" s="178"/>
      <c r="EU47" s="178"/>
      <c r="EV47" s="178"/>
      <c r="EW47" s="178"/>
      <c r="EX47" s="178"/>
      <c r="EY47" s="178"/>
      <c r="EZ47" s="178"/>
      <c r="FA47" s="178"/>
      <c r="FB47" s="178"/>
      <c r="FC47" s="178"/>
      <c r="FD47" s="178"/>
      <c r="FE47" s="178"/>
      <c r="FF47" s="178"/>
      <c r="FG47" s="178"/>
      <c r="FH47" s="178"/>
      <c r="FI47" s="178"/>
      <c r="FJ47" s="178"/>
      <c r="FK47" s="178"/>
      <c r="FL47" s="178"/>
      <c r="FM47" s="178"/>
      <c r="FN47" s="178"/>
      <c r="FO47" s="178"/>
      <c r="FP47" s="178"/>
      <c r="FQ47" s="178"/>
      <c r="FR47" s="178"/>
      <c r="FS47" s="178"/>
      <c r="FT47" s="178"/>
      <c r="FU47" s="178"/>
      <c r="FV47" s="178"/>
      <c r="FW47" s="178"/>
      <c r="FX47" s="178"/>
      <c r="FY47" s="178"/>
      <c r="FZ47" s="178"/>
      <c r="GA47" s="178"/>
      <c r="GB47" s="178"/>
      <c r="GC47" s="178"/>
      <c r="GD47" s="178"/>
      <c r="GE47" s="178"/>
      <c r="GF47" s="178"/>
      <c r="GG47" s="178"/>
      <c r="GH47" s="178"/>
      <c r="GI47" s="178"/>
      <c r="GJ47" s="178"/>
      <c r="GK47" s="178"/>
      <c r="GL47" s="178"/>
      <c r="GM47" s="178"/>
      <c r="GN47" s="178"/>
      <c r="GO47" s="178"/>
      <c r="GP47" s="178"/>
      <c r="GQ47" s="178"/>
      <c r="GR47" s="178"/>
      <c r="GS47" s="178"/>
      <c r="GT47" s="178"/>
      <c r="GU47" s="178"/>
      <c r="GV47" s="178"/>
      <c r="GW47" s="178"/>
      <c r="GX47" s="178"/>
      <c r="GY47" s="178"/>
      <c r="GZ47" s="178"/>
      <c r="HA47" s="178"/>
      <c r="HB47" s="184"/>
      <c r="HC47" s="185"/>
      <c r="HD47" s="185"/>
      <c r="HE47" s="185"/>
      <c r="HF47" s="185"/>
      <c r="HG47" s="185"/>
      <c r="HH47" s="185"/>
      <c r="HI47" s="185"/>
      <c r="HJ47" s="185"/>
      <c r="HK47" s="185"/>
      <c r="HL47" s="185"/>
      <c r="HM47" s="185"/>
      <c r="HN47" s="185"/>
      <c r="HO47" s="185"/>
      <c r="HP47" s="185"/>
      <c r="HQ47" s="185"/>
    </row>
    <row r="48" ht="19.5" customHeight="1" spans="1:225">
      <c r="A48" s="182" t="s">
        <v>771</v>
      </c>
      <c r="B48" s="180">
        <v>2305</v>
      </c>
      <c r="C48" s="178"/>
      <c r="D48" s="178"/>
      <c r="E48" s="178"/>
      <c r="F48" s="178"/>
      <c r="G48" s="178"/>
      <c r="H48" s="178"/>
      <c r="I48" s="178"/>
      <c r="J48" s="178"/>
      <c r="K48" s="178"/>
      <c r="L48" s="178"/>
      <c r="M48" s="178"/>
      <c r="N48" s="178"/>
      <c r="O48" s="178"/>
      <c r="P48" s="178"/>
      <c r="Q48" s="178"/>
      <c r="R48" s="178"/>
      <c r="S48" s="178"/>
      <c r="T48" s="178"/>
      <c r="U48" s="178"/>
      <c r="V48" s="178"/>
      <c r="W48" s="178"/>
      <c r="X48" s="178"/>
      <c r="Y48" s="178"/>
      <c r="Z48" s="178"/>
      <c r="AA48" s="178"/>
      <c r="AB48" s="178"/>
      <c r="AC48" s="178"/>
      <c r="AD48" s="178"/>
      <c r="AE48" s="178"/>
      <c r="AF48" s="178"/>
      <c r="AG48" s="178"/>
      <c r="AH48" s="178"/>
      <c r="AI48" s="178"/>
      <c r="AJ48" s="178"/>
      <c r="AK48" s="178"/>
      <c r="AL48" s="178"/>
      <c r="AM48" s="178"/>
      <c r="AN48" s="178"/>
      <c r="AO48" s="178"/>
      <c r="AP48" s="178"/>
      <c r="AQ48" s="178"/>
      <c r="AR48" s="178"/>
      <c r="AS48" s="178"/>
      <c r="AT48" s="178"/>
      <c r="AU48" s="178"/>
      <c r="AV48" s="178"/>
      <c r="AW48" s="178"/>
      <c r="AX48" s="178"/>
      <c r="AY48" s="178"/>
      <c r="AZ48" s="178"/>
      <c r="BA48" s="178"/>
      <c r="BB48" s="178"/>
      <c r="BC48" s="178"/>
      <c r="BD48" s="178"/>
      <c r="BE48" s="178"/>
      <c r="BF48" s="178"/>
      <c r="BG48" s="178"/>
      <c r="BH48" s="178"/>
      <c r="BI48" s="178"/>
      <c r="BJ48" s="178"/>
      <c r="BK48" s="178"/>
      <c r="BL48" s="178"/>
      <c r="BM48" s="178"/>
      <c r="BN48" s="178"/>
      <c r="BO48" s="178"/>
      <c r="BP48" s="178"/>
      <c r="BQ48" s="178"/>
      <c r="BR48" s="178"/>
      <c r="BS48" s="178"/>
      <c r="BT48" s="178"/>
      <c r="BU48" s="178"/>
      <c r="BV48" s="178"/>
      <c r="BW48" s="178"/>
      <c r="BX48" s="178"/>
      <c r="BY48" s="178"/>
      <c r="BZ48" s="178"/>
      <c r="CA48" s="178"/>
      <c r="CB48" s="178"/>
      <c r="CC48" s="178"/>
      <c r="CD48" s="178"/>
      <c r="CE48" s="178"/>
      <c r="CF48" s="178"/>
      <c r="CG48" s="178"/>
      <c r="CH48" s="178"/>
      <c r="CI48" s="178"/>
      <c r="CJ48" s="178"/>
      <c r="CK48" s="178"/>
      <c r="CL48" s="178"/>
      <c r="CM48" s="178"/>
      <c r="CN48" s="178"/>
      <c r="CO48" s="178"/>
      <c r="CP48" s="178"/>
      <c r="CQ48" s="178"/>
      <c r="CR48" s="178"/>
      <c r="CS48" s="178"/>
      <c r="CT48" s="178"/>
      <c r="CU48" s="178"/>
      <c r="CV48" s="178"/>
      <c r="CW48" s="178"/>
      <c r="CX48" s="178"/>
      <c r="CY48" s="178"/>
      <c r="CZ48" s="178"/>
      <c r="DA48" s="178"/>
      <c r="DB48" s="178"/>
      <c r="DC48" s="178"/>
      <c r="DD48" s="178"/>
      <c r="DE48" s="178"/>
      <c r="DF48" s="178"/>
      <c r="DG48" s="178"/>
      <c r="DH48" s="178"/>
      <c r="DI48" s="178"/>
      <c r="DJ48" s="178"/>
      <c r="DK48" s="178"/>
      <c r="DL48" s="178"/>
      <c r="DM48" s="178"/>
      <c r="DN48" s="178"/>
      <c r="DO48" s="178"/>
      <c r="DP48" s="178"/>
      <c r="DQ48" s="178"/>
      <c r="DR48" s="178"/>
      <c r="DS48" s="178"/>
      <c r="DT48" s="178"/>
      <c r="DU48" s="178"/>
      <c r="DV48" s="178"/>
      <c r="DW48" s="178"/>
      <c r="DX48" s="178"/>
      <c r="DY48" s="178"/>
      <c r="DZ48" s="178"/>
      <c r="EA48" s="178"/>
      <c r="EB48" s="178"/>
      <c r="EC48" s="178"/>
      <c r="ED48" s="178"/>
      <c r="EE48" s="178"/>
      <c r="EF48" s="178"/>
      <c r="EG48" s="178"/>
      <c r="EH48" s="178"/>
      <c r="EI48" s="178"/>
      <c r="EJ48" s="178"/>
      <c r="EK48" s="178"/>
      <c r="EL48" s="178"/>
      <c r="EM48" s="178"/>
      <c r="EN48" s="178"/>
      <c r="EO48" s="178"/>
      <c r="EP48" s="178"/>
      <c r="EQ48" s="178"/>
      <c r="ER48" s="178"/>
      <c r="ES48" s="178"/>
      <c r="ET48" s="178"/>
      <c r="EU48" s="178"/>
      <c r="EV48" s="178"/>
      <c r="EW48" s="178"/>
      <c r="EX48" s="178"/>
      <c r="EY48" s="178"/>
      <c r="EZ48" s="178"/>
      <c r="FA48" s="178"/>
      <c r="FB48" s="178"/>
      <c r="FC48" s="178"/>
      <c r="FD48" s="178"/>
      <c r="FE48" s="178"/>
      <c r="FF48" s="178"/>
      <c r="FG48" s="178"/>
      <c r="FH48" s="178"/>
      <c r="FI48" s="178"/>
      <c r="FJ48" s="178"/>
      <c r="FK48" s="178"/>
      <c r="FL48" s="178"/>
      <c r="FM48" s="178"/>
      <c r="FN48" s="178"/>
      <c r="FO48" s="178"/>
      <c r="FP48" s="178"/>
      <c r="FQ48" s="178"/>
      <c r="FR48" s="178"/>
      <c r="FS48" s="178"/>
      <c r="FT48" s="178"/>
      <c r="FU48" s="178"/>
      <c r="FV48" s="178"/>
      <c r="FW48" s="178"/>
      <c r="FX48" s="178"/>
      <c r="FY48" s="178"/>
      <c r="FZ48" s="178"/>
      <c r="GA48" s="178"/>
      <c r="GB48" s="178"/>
      <c r="GC48" s="178"/>
      <c r="GD48" s="178"/>
      <c r="GE48" s="178"/>
      <c r="GF48" s="178"/>
      <c r="GG48" s="178"/>
      <c r="GH48" s="178"/>
      <c r="GI48" s="178"/>
      <c r="GJ48" s="178"/>
      <c r="GK48" s="178"/>
      <c r="GL48" s="178"/>
      <c r="GM48" s="178"/>
      <c r="GN48" s="178"/>
      <c r="GO48" s="178"/>
      <c r="GP48" s="178"/>
      <c r="GQ48" s="178"/>
      <c r="GR48" s="178"/>
      <c r="GS48" s="178"/>
      <c r="GT48" s="178"/>
      <c r="GU48" s="178"/>
      <c r="GV48" s="178"/>
      <c r="GW48" s="178"/>
      <c r="GX48" s="178"/>
      <c r="GY48" s="178"/>
      <c r="GZ48" s="178"/>
      <c r="HA48" s="178"/>
      <c r="HB48" s="184"/>
      <c r="HC48" s="185"/>
      <c r="HD48" s="185"/>
      <c r="HE48" s="185"/>
      <c r="HF48" s="185"/>
      <c r="HG48" s="185"/>
      <c r="HH48" s="185"/>
      <c r="HI48" s="185"/>
      <c r="HJ48" s="185"/>
      <c r="HK48" s="185"/>
      <c r="HL48" s="185"/>
      <c r="HM48" s="185"/>
      <c r="HN48" s="185"/>
      <c r="HO48" s="185"/>
      <c r="HP48" s="185"/>
      <c r="HQ48" s="185"/>
    </row>
    <row r="49" ht="19.5" customHeight="1" spans="1:225">
      <c r="A49" s="182" t="s">
        <v>772</v>
      </c>
      <c r="B49" s="180">
        <v>880</v>
      </c>
      <c r="C49" s="178"/>
      <c r="D49" s="178"/>
      <c r="E49" s="178"/>
      <c r="F49" s="178"/>
      <c r="G49" s="178"/>
      <c r="H49" s="178"/>
      <c r="I49" s="178"/>
      <c r="J49" s="178"/>
      <c r="K49" s="178"/>
      <c r="L49" s="178"/>
      <c r="M49" s="178"/>
      <c r="N49" s="178"/>
      <c r="O49" s="178"/>
      <c r="P49" s="178"/>
      <c r="Q49" s="178"/>
      <c r="R49" s="178"/>
      <c r="S49" s="178"/>
      <c r="T49" s="178"/>
      <c r="U49" s="178"/>
      <c r="V49" s="178"/>
      <c r="W49" s="178"/>
      <c r="X49" s="178"/>
      <c r="Y49" s="178"/>
      <c r="Z49" s="178"/>
      <c r="AA49" s="178"/>
      <c r="AB49" s="178"/>
      <c r="AC49" s="178"/>
      <c r="AD49" s="178"/>
      <c r="AE49" s="178"/>
      <c r="AF49" s="178"/>
      <c r="AG49" s="178"/>
      <c r="AH49" s="178"/>
      <c r="AI49" s="178"/>
      <c r="AJ49" s="178"/>
      <c r="AK49" s="178"/>
      <c r="AL49" s="178"/>
      <c r="AM49" s="178"/>
      <c r="AN49" s="178"/>
      <c r="AO49" s="178"/>
      <c r="AP49" s="178"/>
      <c r="AQ49" s="178"/>
      <c r="AR49" s="178"/>
      <c r="AS49" s="178"/>
      <c r="AT49" s="178"/>
      <c r="AU49" s="178"/>
      <c r="AV49" s="178"/>
      <c r="AW49" s="178"/>
      <c r="AX49" s="178"/>
      <c r="AY49" s="178"/>
      <c r="AZ49" s="178"/>
      <c r="BA49" s="178"/>
      <c r="BB49" s="178"/>
      <c r="BC49" s="178"/>
      <c r="BD49" s="178"/>
      <c r="BE49" s="178"/>
      <c r="BF49" s="178"/>
      <c r="BG49" s="178"/>
      <c r="BH49" s="178"/>
      <c r="BI49" s="178"/>
      <c r="BJ49" s="178"/>
      <c r="BK49" s="178"/>
      <c r="BL49" s="178"/>
      <c r="BM49" s="178"/>
      <c r="BN49" s="178"/>
      <c r="BO49" s="178"/>
      <c r="BP49" s="178"/>
      <c r="BQ49" s="178"/>
      <c r="BR49" s="178"/>
      <c r="BS49" s="178"/>
      <c r="BT49" s="178"/>
      <c r="BU49" s="178"/>
      <c r="BV49" s="178"/>
      <c r="BW49" s="178"/>
      <c r="BX49" s="178"/>
      <c r="BY49" s="178"/>
      <c r="BZ49" s="178"/>
      <c r="CA49" s="178"/>
      <c r="CB49" s="178"/>
      <c r="CC49" s="178"/>
      <c r="CD49" s="178"/>
      <c r="CE49" s="178"/>
      <c r="CF49" s="178"/>
      <c r="CG49" s="178"/>
      <c r="CH49" s="178"/>
      <c r="CI49" s="178"/>
      <c r="CJ49" s="178"/>
      <c r="CK49" s="178"/>
      <c r="CL49" s="178"/>
      <c r="CM49" s="178"/>
      <c r="CN49" s="178"/>
      <c r="CO49" s="178"/>
      <c r="CP49" s="178"/>
      <c r="CQ49" s="178"/>
      <c r="CR49" s="178"/>
      <c r="CS49" s="178"/>
      <c r="CT49" s="178"/>
      <c r="CU49" s="178"/>
      <c r="CV49" s="178"/>
      <c r="CW49" s="178"/>
      <c r="CX49" s="178"/>
      <c r="CY49" s="178"/>
      <c r="CZ49" s="178"/>
      <c r="DA49" s="178"/>
      <c r="DB49" s="178"/>
      <c r="DC49" s="178"/>
      <c r="DD49" s="178"/>
      <c r="DE49" s="178"/>
      <c r="DF49" s="178"/>
      <c r="DG49" s="178"/>
      <c r="DH49" s="178"/>
      <c r="DI49" s="178"/>
      <c r="DJ49" s="178"/>
      <c r="DK49" s="178"/>
      <c r="DL49" s="178"/>
      <c r="DM49" s="178"/>
      <c r="DN49" s="178"/>
      <c r="DO49" s="178"/>
      <c r="DP49" s="178"/>
      <c r="DQ49" s="178"/>
      <c r="DR49" s="178"/>
      <c r="DS49" s="178"/>
      <c r="DT49" s="178"/>
      <c r="DU49" s="178"/>
      <c r="DV49" s="178"/>
      <c r="DW49" s="178"/>
      <c r="DX49" s="178"/>
      <c r="DY49" s="178"/>
      <c r="DZ49" s="178"/>
      <c r="EA49" s="178"/>
      <c r="EB49" s="178"/>
      <c r="EC49" s="178"/>
      <c r="ED49" s="178"/>
      <c r="EE49" s="178"/>
      <c r="EF49" s="178"/>
      <c r="EG49" s="178"/>
      <c r="EH49" s="178"/>
      <c r="EI49" s="178"/>
      <c r="EJ49" s="178"/>
      <c r="EK49" s="178"/>
      <c r="EL49" s="178"/>
      <c r="EM49" s="178"/>
      <c r="EN49" s="178"/>
      <c r="EO49" s="178"/>
      <c r="EP49" s="178"/>
      <c r="EQ49" s="178"/>
      <c r="ER49" s="178"/>
      <c r="ES49" s="178"/>
      <c r="ET49" s="178"/>
      <c r="EU49" s="178"/>
      <c r="EV49" s="178"/>
      <c r="EW49" s="178"/>
      <c r="EX49" s="178"/>
      <c r="EY49" s="178"/>
      <c r="EZ49" s="178"/>
      <c r="FA49" s="178"/>
      <c r="FB49" s="178"/>
      <c r="FC49" s="178"/>
      <c r="FD49" s="178"/>
      <c r="FE49" s="178"/>
      <c r="FF49" s="178"/>
      <c r="FG49" s="178"/>
      <c r="FH49" s="178"/>
      <c r="FI49" s="178"/>
      <c r="FJ49" s="178"/>
      <c r="FK49" s="178"/>
      <c r="FL49" s="178"/>
      <c r="FM49" s="178"/>
      <c r="FN49" s="178"/>
      <c r="FO49" s="178"/>
      <c r="FP49" s="178"/>
      <c r="FQ49" s="178"/>
      <c r="FR49" s="178"/>
      <c r="FS49" s="178"/>
      <c r="FT49" s="178"/>
      <c r="FU49" s="178"/>
      <c r="FV49" s="178"/>
      <c r="FW49" s="178"/>
      <c r="FX49" s="178"/>
      <c r="FY49" s="178"/>
      <c r="FZ49" s="178"/>
      <c r="GA49" s="178"/>
      <c r="GB49" s="178"/>
      <c r="GC49" s="178"/>
      <c r="GD49" s="178"/>
      <c r="GE49" s="178"/>
      <c r="GF49" s="178"/>
      <c r="GG49" s="178"/>
      <c r="GH49" s="178"/>
      <c r="GI49" s="178"/>
      <c r="GJ49" s="178"/>
      <c r="GK49" s="178"/>
      <c r="GL49" s="178"/>
      <c r="GM49" s="178"/>
      <c r="GN49" s="178"/>
      <c r="GO49" s="178"/>
      <c r="GP49" s="178"/>
      <c r="GQ49" s="178"/>
      <c r="GR49" s="178"/>
      <c r="GS49" s="178"/>
      <c r="GT49" s="178"/>
      <c r="GU49" s="178"/>
      <c r="GV49" s="178"/>
      <c r="GW49" s="178"/>
      <c r="GX49" s="178"/>
      <c r="GY49" s="178"/>
      <c r="GZ49" s="178"/>
      <c r="HA49" s="178"/>
      <c r="HB49" s="184"/>
      <c r="HC49" s="185"/>
      <c r="HD49" s="185"/>
      <c r="HE49" s="185"/>
      <c r="HF49" s="185"/>
      <c r="HG49" s="185"/>
      <c r="HH49" s="185"/>
      <c r="HI49" s="185"/>
      <c r="HJ49" s="185"/>
      <c r="HK49" s="185"/>
      <c r="HL49" s="185"/>
      <c r="HM49" s="185"/>
      <c r="HN49" s="185"/>
      <c r="HO49" s="185"/>
      <c r="HP49" s="185"/>
      <c r="HQ49" s="185"/>
    </row>
    <row r="50" ht="19.5" customHeight="1" spans="1:225">
      <c r="A50" s="182" t="s">
        <v>773</v>
      </c>
      <c r="B50" s="180">
        <v>165</v>
      </c>
      <c r="C50" s="178"/>
      <c r="D50" s="178"/>
      <c r="E50" s="178"/>
      <c r="F50" s="178"/>
      <c r="G50" s="178"/>
      <c r="H50" s="178"/>
      <c r="I50" s="178"/>
      <c r="J50" s="178"/>
      <c r="K50" s="178"/>
      <c r="L50" s="178"/>
      <c r="M50" s="178"/>
      <c r="N50" s="178"/>
      <c r="O50" s="178"/>
      <c r="P50" s="178"/>
      <c r="Q50" s="178"/>
      <c r="R50" s="178"/>
      <c r="S50" s="178"/>
      <c r="T50" s="178"/>
      <c r="U50" s="178"/>
      <c r="V50" s="178"/>
      <c r="W50" s="178"/>
      <c r="X50" s="178"/>
      <c r="Y50" s="178"/>
      <c r="Z50" s="178"/>
      <c r="AA50" s="178"/>
      <c r="AB50" s="178"/>
      <c r="AC50" s="178"/>
      <c r="AD50" s="178"/>
      <c r="AE50" s="178"/>
      <c r="AF50" s="178"/>
      <c r="AG50" s="178"/>
      <c r="AH50" s="178"/>
      <c r="AI50" s="178"/>
      <c r="AJ50" s="178"/>
      <c r="AK50" s="178"/>
      <c r="AL50" s="178"/>
      <c r="AM50" s="178"/>
      <c r="AN50" s="178"/>
      <c r="AO50" s="178"/>
      <c r="AP50" s="178"/>
      <c r="AQ50" s="178"/>
      <c r="AR50" s="178"/>
      <c r="AS50" s="178"/>
      <c r="AT50" s="178"/>
      <c r="AU50" s="178"/>
      <c r="AV50" s="178"/>
      <c r="AW50" s="178"/>
      <c r="AX50" s="178"/>
      <c r="AY50" s="178"/>
      <c r="AZ50" s="178"/>
      <c r="BA50" s="178"/>
      <c r="BB50" s="178"/>
      <c r="BC50" s="178"/>
      <c r="BD50" s="178"/>
      <c r="BE50" s="178"/>
      <c r="BF50" s="178"/>
      <c r="BG50" s="178"/>
      <c r="BH50" s="178"/>
      <c r="BI50" s="178"/>
      <c r="BJ50" s="178"/>
      <c r="BK50" s="178"/>
      <c r="BL50" s="178"/>
      <c r="BM50" s="178"/>
      <c r="BN50" s="178"/>
      <c r="BO50" s="178"/>
      <c r="BP50" s="178"/>
      <c r="BQ50" s="178"/>
      <c r="BR50" s="178"/>
      <c r="BS50" s="178"/>
      <c r="BT50" s="178"/>
      <c r="BU50" s="178"/>
      <c r="BV50" s="178"/>
      <c r="BW50" s="178"/>
      <c r="BX50" s="178"/>
      <c r="BY50" s="178"/>
      <c r="BZ50" s="178"/>
      <c r="CA50" s="178"/>
      <c r="CB50" s="178"/>
      <c r="CC50" s="178"/>
      <c r="CD50" s="178"/>
      <c r="CE50" s="178"/>
      <c r="CF50" s="178"/>
      <c r="CG50" s="178"/>
      <c r="CH50" s="178"/>
      <c r="CI50" s="178"/>
      <c r="CJ50" s="178"/>
      <c r="CK50" s="178"/>
      <c r="CL50" s="178"/>
      <c r="CM50" s="178"/>
      <c r="CN50" s="178"/>
      <c r="CO50" s="178"/>
      <c r="CP50" s="178"/>
      <c r="CQ50" s="178"/>
      <c r="CR50" s="178"/>
      <c r="CS50" s="178"/>
      <c r="CT50" s="178"/>
      <c r="CU50" s="178"/>
      <c r="CV50" s="178"/>
      <c r="CW50" s="178"/>
      <c r="CX50" s="178"/>
      <c r="CY50" s="178"/>
      <c r="CZ50" s="178"/>
      <c r="DA50" s="178"/>
      <c r="DB50" s="178"/>
      <c r="DC50" s="178"/>
      <c r="DD50" s="178"/>
      <c r="DE50" s="178"/>
      <c r="DF50" s="178"/>
      <c r="DG50" s="178"/>
      <c r="DH50" s="178"/>
      <c r="DI50" s="178"/>
      <c r="DJ50" s="178"/>
      <c r="DK50" s="178"/>
      <c r="DL50" s="178"/>
      <c r="DM50" s="178"/>
      <c r="DN50" s="178"/>
      <c r="DO50" s="178"/>
      <c r="DP50" s="178"/>
      <c r="DQ50" s="178"/>
      <c r="DR50" s="178"/>
      <c r="DS50" s="178"/>
      <c r="DT50" s="178"/>
      <c r="DU50" s="178"/>
      <c r="DV50" s="178"/>
      <c r="DW50" s="178"/>
      <c r="DX50" s="178"/>
      <c r="DY50" s="178"/>
      <c r="DZ50" s="178"/>
      <c r="EA50" s="178"/>
      <c r="EB50" s="178"/>
      <c r="EC50" s="178"/>
      <c r="ED50" s="178"/>
      <c r="EE50" s="178"/>
      <c r="EF50" s="178"/>
      <c r="EG50" s="178"/>
      <c r="EH50" s="178"/>
      <c r="EI50" s="178"/>
      <c r="EJ50" s="178"/>
      <c r="EK50" s="178"/>
      <c r="EL50" s="178"/>
      <c r="EM50" s="178"/>
      <c r="EN50" s="178"/>
      <c r="EO50" s="178"/>
      <c r="EP50" s="178"/>
      <c r="EQ50" s="178"/>
      <c r="ER50" s="178"/>
      <c r="ES50" s="178"/>
      <c r="ET50" s="178"/>
      <c r="EU50" s="178"/>
      <c r="EV50" s="178"/>
      <c r="EW50" s="178"/>
      <c r="EX50" s="178"/>
      <c r="EY50" s="178"/>
      <c r="EZ50" s="178"/>
      <c r="FA50" s="178"/>
      <c r="FB50" s="178"/>
      <c r="FC50" s="178"/>
      <c r="FD50" s="178"/>
      <c r="FE50" s="178"/>
      <c r="FF50" s="178"/>
      <c r="FG50" s="178"/>
      <c r="FH50" s="178"/>
      <c r="FI50" s="178"/>
      <c r="FJ50" s="178"/>
      <c r="FK50" s="178"/>
      <c r="FL50" s="178"/>
      <c r="FM50" s="178"/>
      <c r="FN50" s="178"/>
      <c r="FO50" s="178"/>
      <c r="FP50" s="178"/>
      <c r="FQ50" s="178"/>
      <c r="FR50" s="178"/>
      <c r="FS50" s="178"/>
      <c r="FT50" s="178"/>
      <c r="FU50" s="178"/>
      <c r="FV50" s="178"/>
      <c r="FW50" s="178"/>
      <c r="FX50" s="178"/>
      <c r="FY50" s="178"/>
      <c r="FZ50" s="178"/>
      <c r="GA50" s="178"/>
      <c r="GB50" s="178"/>
      <c r="GC50" s="178"/>
      <c r="GD50" s="178"/>
      <c r="GE50" s="178"/>
      <c r="GF50" s="178"/>
      <c r="GG50" s="178"/>
      <c r="GH50" s="178"/>
      <c r="GI50" s="178"/>
      <c r="GJ50" s="178"/>
      <c r="GK50" s="178"/>
      <c r="GL50" s="178"/>
      <c r="GM50" s="178"/>
      <c r="GN50" s="178"/>
      <c r="GO50" s="178"/>
      <c r="GP50" s="178"/>
      <c r="GQ50" s="178"/>
      <c r="GR50" s="178"/>
      <c r="GS50" s="178"/>
      <c r="GT50" s="178"/>
      <c r="GU50" s="178"/>
      <c r="GV50" s="178"/>
      <c r="GW50" s="178"/>
      <c r="GX50" s="178"/>
      <c r="GY50" s="178"/>
      <c r="GZ50" s="178"/>
      <c r="HA50" s="178"/>
      <c r="HB50" s="184"/>
      <c r="HC50" s="185"/>
      <c r="HD50" s="185"/>
      <c r="HE50" s="185"/>
      <c r="HF50" s="185"/>
      <c r="HG50" s="185"/>
      <c r="HH50" s="185"/>
      <c r="HI50" s="185"/>
      <c r="HJ50" s="185"/>
      <c r="HK50" s="185"/>
      <c r="HL50" s="185"/>
      <c r="HM50" s="185"/>
      <c r="HN50" s="185"/>
      <c r="HO50" s="185"/>
      <c r="HP50" s="185"/>
      <c r="HQ50" s="185"/>
    </row>
    <row r="51" ht="19.5" customHeight="1" spans="1:225">
      <c r="A51" s="182" t="s">
        <v>774</v>
      </c>
      <c r="B51" s="180">
        <v>1</v>
      </c>
      <c r="C51" s="178"/>
      <c r="D51" s="178"/>
      <c r="E51" s="178"/>
      <c r="F51" s="178"/>
      <c r="G51" s="178"/>
      <c r="H51" s="178"/>
      <c r="I51" s="178"/>
      <c r="J51" s="178"/>
      <c r="K51" s="178"/>
      <c r="L51" s="178"/>
      <c r="M51" s="178"/>
      <c r="N51" s="178"/>
      <c r="O51" s="178"/>
      <c r="P51" s="178"/>
      <c r="Q51" s="178"/>
      <c r="R51" s="178"/>
      <c r="S51" s="178"/>
      <c r="T51" s="178"/>
      <c r="U51" s="178"/>
      <c r="V51" s="178"/>
      <c r="W51" s="178"/>
      <c r="X51" s="178"/>
      <c r="Y51" s="178"/>
      <c r="Z51" s="178"/>
      <c r="AA51" s="178"/>
      <c r="AB51" s="178"/>
      <c r="AC51" s="178"/>
      <c r="AD51" s="178"/>
      <c r="AE51" s="178"/>
      <c r="AF51" s="178"/>
      <c r="AG51" s="178"/>
      <c r="AH51" s="178"/>
      <c r="AI51" s="178"/>
      <c r="AJ51" s="178"/>
      <c r="AK51" s="178"/>
      <c r="AL51" s="178"/>
      <c r="AM51" s="178"/>
      <c r="AN51" s="178"/>
      <c r="AO51" s="178"/>
      <c r="AP51" s="178"/>
      <c r="AQ51" s="178"/>
      <c r="AR51" s="178"/>
      <c r="AS51" s="178"/>
      <c r="AT51" s="178"/>
      <c r="AU51" s="178"/>
      <c r="AV51" s="178"/>
      <c r="AW51" s="178"/>
      <c r="AX51" s="178"/>
      <c r="AY51" s="178"/>
      <c r="AZ51" s="178"/>
      <c r="BA51" s="178"/>
      <c r="BB51" s="178"/>
      <c r="BC51" s="178"/>
      <c r="BD51" s="178"/>
      <c r="BE51" s="178"/>
      <c r="BF51" s="178"/>
      <c r="BG51" s="178"/>
      <c r="BH51" s="178"/>
      <c r="BI51" s="178"/>
      <c r="BJ51" s="178"/>
      <c r="BK51" s="178"/>
      <c r="BL51" s="178"/>
      <c r="BM51" s="178"/>
      <c r="BN51" s="178"/>
      <c r="BO51" s="178"/>
      <c r="BP51" s="178"/>
      <c r="BQ51" s="178"/>
      <c r="BR51" s="178"/>
      <c r="BS51" s="178"/>
      <c r="BT51" s="178"/>
      <c r="BU51" s="178"/>
      <c r="BV51" s="178"/>
      <c r="BW51" s="178"/>
      <c r="BX51" s="178"/>
      <c r="BY51" s="178"/>
      <c r="BZ51" s="178"/>
      <c r="CA51" s="178"/>
      <c r="CB51" s="178"/>
      <c r="CC51" s="178"/>
      <c r="CD51" s="178"/>
      <c r="CE51" s="178"/>
      <c r="CF51" s="178"/>
      <c r="CG51" s="178"/>
      <c r="CH51" s="178"/>
      <c r="CI51" s="178"/>
      <c r="CJ51" s="178"/>
      <c r="CK51" s="178"/>
      <c r="CL51" s="178"/>
      <c r="CM51" s="178"/>
      <c r="CN51" s="178"/>
      <c r="CO51" s="178"/>
      <c r="CP51" s="178"/>
      <c r="CQ51" s="178"/>
      <c r="CR51" s="178"/>
      <c r="CS51" s="178"/>
      <c r="CT51" s="178"/>
      <c r="CU51" s="178"/>
      <c r="CV51" s="178"/>
      <c r="CW51" s="178"/>
      <c r="CX51" s="178"/>
      <c r="CY51" s="178"/>
      <c r="CZ51" s="178"/>
      <c r="DA51" s="178"/>
      <c r="DB51" s="178"/>
      <c r="DC51" s="178"/>
      <c r="DD51" s="178"/>
      <c r="DE51" s="178"/>
      <c r="DF51" s="178"/>
      <c r="DG51" s="178"/>
      <c r="DH51" s="178"/>
      <c r="DI51" s="178"/>
      <c r="DJ51" s="178"/>
      <c r="DK51" s="178"/>
      <c r="DL51" s="178"/>
      <c r="DM51" s="178"/>
      <c r="DN51" s="178"/>
      <c r="DO51" s="178"/>
      <c r="DP51" s="178"/>
      <c r="DQ51" s="178"/>
      <c r="DR51" s="178"/>
      <c r="DS51" s="178"/>
      <c r="DT51" s="178"/>
      <c r="DU51" s="178"/>
      <c r="DV51" s="178"/>
      <c r="DW51" s="178"/>
      <c r="DX51" s="178"/>
      <c r="DY51" s="178"/>
      <c r="DZ51" s="178"/>
      <c r="EA51" s="178"/>
      <c r="EB51" s="178"/>
      <c r="EC51" s="178"/>
      <c r="ED51" s="178"/>
      <c r="EE51" s="178"/>
      <c r="EF51" s="178"/>
      <c r="EG51" s="178"/>
      <c r="EH51" s="178"/>
      <c r="EI51" s="178"/>
      <c r="EJ51" s="178"/>
      <c r="EK51" s="178"/>
      <c r="EL51" s="178"/>
      <c r="EM51" s="178"/>
      <c r="EN51" s="178"/>
      <c r="EO51" s="178"/>
      <c r="EP51" s="178"/>
      <c r="EQ51" s="178"/>
      <c r="ER51" s="178"/>
      <c r="ES51" s="178"/>
      <c r="ET51" s="178"/>
      <c r="EU51" s="178"/>
      <c r="EV51" s="178"/>
      <c r="EW51" s="178"/>
      <c r="EX51" s="178"/>
      <c r="EY51" s="178"/>
      <c r="EZ51" s="178"/>
      <c r="FA51" s="178"/>
      <c r="FB51" s="178"/>
      <c r="FC51" s="178"/>
      <c r="FD51" s="178"/>
      <c r="FE51" s="178"/>
      <c r="FF51" s="178"/>
      <c r="FG51" s="178"/>
      <c r="FH51" s="178"/>
      <c r="FI51" s="178"/>
      <c r="FJ51" s="178"/>
      <c r="FK51" s="178"/>
      <c r="FL51" s="178"/>
      <c r="FM51" s="178"/>
      <c r="FN51" s="178"/>
      <c r="FO51" s="178"/>
      <c r="FP51" s="178"/>
      <c r="FQ51" s="178"/>
      <c r="FR51" s="178"/>
      <c r="FS51" s="178"/>
      <c r="FT51" s="178"/>
      <c r="FU51" s="178"/>
      <c r="FV51" s="178"/>
      <c r="FW51" s="178"/>
      <c r="FX51" s="178"/>
      <c r="FY51" s="178"/>
      <c r="FZ51" s="178"/>
      <c r="GA51" s="178"/>
      <c r="GB51" s="178"/>
      <c r="GC51" s="178"/>
      <c r="GD51" s="178"/>
      <c r="GE51" s="178"/>
      <c r="GF51" s="178"/>
      <c r="GG51" s="178"/>
      <c r="GH51" s="178"/>
      <c r="GI51" s="178"/>
      <c r="GJ51" s="178"/>
      <c r="GK51" s="178"/>
      <c r="GL51" s="178"/>
      <c r="GM51" s="178"/>
      <c r="GN51" s="178"/>
      <c r="GO51" s="178"/>
      <c r="GP51" s="178"/>
      <c r="GQ51" s="178"/>
      <c r="GR51" s="178"/>
      <c r="GS51" s="178"/>
      <c r="GT51" s="178"/>
      <c r="GU51" s="178"/>
      <c r="GV51" s="178"/>
      <c r="GW51" s="178"/>
      <c r="GX51" s="178"/>
      <c r="GY51" s="178"/>
      <c r="GZ51" s="178"/>
      <c r="HA51" s="178"/>
      <c r="HB51" s="184"/>
      <c r="HC51" s="185"/>
      <c r="HD51" s="185"/>
      <c r="HE51" s="185"/>
      <c r="HF51" s="185"/>
      <c r="HG51" s="185"/>
      <c r="HH51" s="185"/>
      <c r="HI51" s="185"/>
      <c r="HJ51" s="185"/>
      <c r="HK51" s="185"/>
      <c r="HL51" s="185"/>
      <c r="HM51" s="185"/>
      <c r="HN51" s="185"/>
      <c r="HO51" s="185"/>
      <c r="HP51" s="185"/>
      <c r="HQ51" s="185"/>
    </row>
    <row r="52" ht="19.5" customHeight="1" spans="1:225">
      <c r="A52" s="182" t="s">
        <v>775</v>
      </c>
      <c r="B52" s="180">
        <v>7047</v>
      </c>
      <c r="C52" s="178"/>
      <c r="D52" s="178"/>
      <c r="E52" s="178"/>
      <c r="F52" s="178"/>
      <c r="G52" s="178"/>
      <c r="H52" s="178"/>
      <c r="I52" s="178"/>
      <c r="J52" s="178"/>
      <c r="K52" s="178"/>
      <c r="L52" s="178"/>
      <c r="M52" s="178"/>
      <c r="N52" s="178"/>
      <c r="O52" s="178"/>
      <c r="P52" s="178"/>
      <c r="Q52" s="178"/>
      <c r="R52" s="178"/>
      <c r="S52" s="178"/>
      <c r="T52" s="178"/>
      <c r="U52" s="178"/>
      <c r="V52" s="178"/>
      <c r="W52" s="178"/>
      <c r="X52" s="178"/>
      <c r="Y52" s="178"/>
      <c r="Z52" s="178"/>
      <c r="AA52" s="178"/>
      <c r="AB52" s="178"/>
      <c r="AC52" s="178"/>
      <c r="AD52" s="178"/>
      <c r="AE52" s="178"/>
      <c r="AF52" s="178"/>
      <c r="AG52" s="178"/>
      <c r="AH52" s="178"/>
      <c r="AI52" s="178"/>
      <c r="AJ52" s="178"/>
      <c r="AK52" s="178"/>
      <c r="AL52" s="178"/>
      <c r="AM52" s="178"/>
      <c r="AN52" s="178"/>
      <c r="AO52" s="178"/>
      <c r="AP52" s="178"/>
      <c r="AQ52" s="178"/>
      <c r="AR52" s="178"/>
      <c r="AS52" s="178"/>
      <c r="AT52" s="178"/>
      <c r="AU52" s="178"/>
      <c r="AV52" s="178"/>
      <c r="AW52" s="178"/>
      <c r="AX52" s="178"/>
      <c r="AY52" s="178"/>
      <c r="AZ52" s="178"/>
      <c r="BA52" s="178"/>
      <c r="BB52" s="178"/>
      <c r="BC52" s="178"/>
      <c r="BD52" s="178"/>
      <c r="BE52" s="178"/>
      <c r="BF52" s="178"/>
      <c r="BG52" s="178"/>
      <c r="BH52" s="178"/>
      <c r="BI52" s="178"/>
      <c r="BJ52" s="178"/>
      <c r="BK52" s="178"/>
      <c r="BL52" s="178"/>
      <c r="BM52" s="178"/>
      <c r="BN52" s="178"/>
      <c r="BO52" s="178"/>
      <c r="BP52" s="178"/>
      <c r="BQ52" s="178"/>
      <c r="BR52" s="178"/>
      <c r="BS52" s="178"/>
      <c r="BT52" s="178"/>
      <c r="BU52" s="178"/>
      <c r="BV52" s="178"/>
      <c r="BW52" s="178"/>
      <c r="BX52" s="178"/>
      <c r="BY52" s="178"/>
      <c r="BZ52" s="178"/>
      <c r="CA52" s="178"/>
      <c r="CB52" s="178"/>
      <c r="CC52" s="178"/>
      <c r="CD52" s="178"/>
      <c r="CE52" s="178"/>
      <c r="CF52" s="178"/>
      <c r="CG52" s="178"/>
      <c r="CH52" s="178"/>
      <c r="CI52" s="178"/>
      <c r="CJ52" s="178"/>
      <c r="CK52" s="178"/>
      <c r="CL52" s="178"/>
      <c r="CM52" s="178"/>
      <c r="CN52" s="178"/>
      <c r="CO52" s="178"/>
      <c r="CP52" s="178"/>
      <c r="CQ52" s="178"/>
      <c r="CR52" s="178"/>
      <c r="CS52" s="178"/>
      <c r="CT52" s="178"/>
      <c r="CU52" s="178"/>
      <c r="CV52" s="178"/>
      <c r="CW52" s="178"/>
      <c r="CX52" s="178"/>
      <c r="CY52" s="178"/>
      <c r="CZ52" s="178"/>
      <c r="DA52" s="178"/>
      <c r="DB52" s="178"/>
      <c r="DC52" s="178"/>
      <c r="DD52" s="178"/>
      <c r="DE52" s="178"/>
      <c r="DF52" s="178"/>
      <c r="DG52" s="178"/>
      <c r="DH52" s="178"/>
      <c r="DI52" s="178"/>
      <c r="DJ52" s="178"/>
      <c r="DK52" s="178"/>
      <c r="DL52" s="178"/>
      <c r="DM52" s="178"/>
      <c r="DN52" s="178"/>
      <c r="DO52" s="178"/>
      <c r="DP52" s="178"/>
      <c r="DQ52" s="178"/>
      <c r="DR52" s="178"/>
      <c r="DS52" s="178"/>
      <c r="DT52" s="178"/>
      <c r="DU52" s="178"/>
      <c r="DV52" s="178"/>
      <c r="DW52" s="178"/>
      <c r="DX52" s="178"/>
      <c r="DY52" s="178"/>
      <c r="DZ52" s="178"/>
      <c r="EA52" s="178"/>
      <c r="EB52" s="178"/>
      <c r="EC52" s="178"/>
      <c r="ED52" s="178"/>
      <c r="EE52" s="178"/>
      <c r="EF52" s="178"/>
      <c r="EG52" s="178"/>
      <c r="EH52" s="178"/>
      <c r="EI52" s="178"/>
      <c r="EJ52" s="178"/>
      <c r="EK52" s="178"/>
      <c r="EL52" s="178"/>
      <c r="EM52" s="178"/>
      <c r="EN52" s="178"/>
      <c r="EO52" s="178"/>
      <c r="EP52" s="178"/>
      <c r="EQ52" s="178"/>
      <c r="ER52" s="178"/>
      <c r="ES52" s="178"/>
      <c r="ET52" s="178"/>
      <c r="EU52" s="178"/>
      <c r="EV52" s="178"/>
      <c r="EW52" s="178"/>
      <c r="EX52" s="178"/>
      <c r="EY52" s="178"/>
      <c r="EZ52" s="178"/>
      <c r="FA52" s="178"/>
      <c r="FB52" s="178"/>
      <c r="FC52" s="178"/>
      <c r="FD52" s="178"/>
      <c r="FE52" s="178"/>
      <c r="FF52" s="178"/>
      <c r="FG52" s="178"/>
      <c r="FH52" s="178"/>
      <c r="FI52" s="178"/>
      <c r="FJ52" s="178"/>
      <c r="FK52" s="178"/>
      <c r="FL52" s="178"/>
      <c r="FM52" s="178"/>
      <c r="FN52" s="178"/>
      <c r="FO52" s="178"/>
      <c r="FP52" s="178"/>
      <c r="FQ52" s="178"/>
      <c r="FR52" s="178"/>
      <c r="FS52" s="178"/>
      <c r="FT52" s="178"/>
      <c r="FU52" s="178"/>
      <c r="FV52" s="178"/>
      <c r="FW52" s="178"/>
      <c r="FX52" s="178"/>
      <c r="FY52" s="178"/>
      <c r="FZ52" s="178"/>
      <c r="GA52" s="178"/>
      <c r="GB52" s="178"/>
      <c r="GC52" s="178"/>
      <c r="GD52" s="178"/>
      <c r="GE52" s="178"/>
      <c r="GF52" s="178"/>
      <c r="GG52" s="178"/>
      <c r="GH52" s="178"/>
      <c r="GI52" s="178"/>
      <c r="GJ52" s="178"/>
      <c r="GK52" s="178"/>
      <c r="GL52" s="178"/>
      <c r="GM52" s="178"/>
      <c r="GN52" s="178"/>
      <c r="GO52" s="178"/>
      <c r="GP52" s="178"/>
      <c r="GQ52" s="178"/>
      <c r="GR52" s="178"/>
      <c r="GS52" s="178"/>
      <c r="GT52" s="178"/>
      <c r="GU52" s="178"/>
      <c r="GV52" s="178"/>
      <c r="GW52" s="178"/>
      <c r="GX52" s="178"/>
      <c r="GY52" s="178"/>
      <c r="GZ52" s="178"/>
      <c r="HA52" s="178"/>
      <c r="HB52" s="184"/>
      <c r="HC52" s="185"/>
      <c r="HD52" s="185"/>
      <c r="HE52" s="185"/>
      <c r="HF52" s="185"/>
      <c r="HG52" s="185"/>
      <c r="HH52" s="185"/>
      <c r="HI52" s="185"/>
      <c r="HJ52" s="185"/>
      <c r="HK52" s="185"/>
      <c r="HL52" s="185"/>
      <c r="HM52" s="185"/>
      <c r="HN52" s="185"/>
      <c r="HO52" s="185"/>
      <c r="HP52" s="185"/>
      <c r="HQ52" s="185"/>
    </row>
    <row r="53" ht="19.5" customHeight="1" spans="1:225">
      <c r="A53" s="182" t="s">
        <v>776</v>
      </c>
      <c r="B53" s="180">
        <v>2</v>
      </c>
      <c r="C53" s="178"/>
      <c r="D53" s="178"/>
      <c r="E53" s="178"/>
      <c r="F53" s="178"/>
      <c r="G53" s="178"/>
      <c r="H53" s="178"/>
      <c r="I53" s="178"/>
      <c r="J53" s="178"/>
      <c r="K53" s="178"/>
      <c r="L53" s="178"/>
      <c r="M53" s="178"/>
      <c r="N53" s="178"/>
      <c r="O53" s="178"/>
      <c r="P53" s="178"/>
      <c r="Q53" s="178"/>
      <c r="R53" s="178"/>
      <c r="S53" s="178"/>
      <c r="T53" s="178"/>
      <c r="U53" s="178"/>
      <c r="V53" s="178"/>
      <c r="W53" s="178"/>
      <c r="X53" s="178"/>
      <c r="Y53" s="178"/>
      <c r="Z53" s="178"/>
      <c r="AA53" s="178"/>
      <c r="AB53" s="178"/>
      <c r="AC53" s="178"/>
      <c r="AD53" s="178"/>
      <c r="AE53" s="178"/>
      <c r="AF53" s="178"/>
      <c r="AG53" s="178"/>
      <c r="AH53" s="178"/>
      <c r="AI53" s="178"/>
      <c r="AJ53" s="178"/>
      <c r="AK53" s="178"/>
      <c r="AL53" s="178"/>
      <c r="AM53" s="178"/>
      <c r="AN53" s="178"/>
      <c r="AO53" s="178"/>
      <c r="AP53" s="178"/>
      <c r="AQ53" s="178"/>
      <c r="AR53" s="178"/>
      <c r="AS53" s="178"/>
      <c r="AT53" s="178"/>
      <c r="AU53" s="178"/>
      <c r="AV53" s="178"/>
      <c r="AW53" s="178"/>
      <c r="AX53" s="178"/>
      <c r="AY53" s="178"/>
      <c r="AZ53" s="178"/>
      <c r="BA53" s="178"/>
      <c r="BB53" s="178"/>
      <c r="BC53" s="178"/>
      <c r="BD53" s="178"/>
      <c r="BE53" s="178"/>
      <c r="BF53" s="178"/>
      <c r="BG53" s="178"/>
      <c r="BH53" s="178"/>
      <c r="BI53" s="178"/>
      <c r="BJ53" s="178"/>
      <c r="BK53" s="178"/>
      <c r="BL53" s="178"/>
      <c r="BM53" s="178"/>
      <c r="BN53" s="178"/>
      <c r="BO53" s="178"/>
      <c r="BP53" s="178"/>
      <c r="BQ53" s="178"/>
      <c r="BR53" s="178"/>
      <c r="BS53" s="178"/>
      <c r="BT53" s="178"/>
      <c r="BU53" s="178"/>
      <c r="BV53" s="178"/>
      <c r="BW53" s="178"/>
      <c r="BX53" s="178"/>
      <c r="BY53" s="178"/>
      <c r="BZ53" s="178"/>
      <c r="CA53" s="178"/>
      <c r="CB53" s="178"/>
      <c r="CC53" s="178"/>
      <c r="CD53" s="178"/>
      <c r="CE53" s="178"/>
      <c r="CF53" s="178"/>
      <c r="CG53" s="178"/>
      <c r="CH53" s="178"/>
      <c r="CI53" s="178"/>
      <c r="CJ53" s="178"/>
      <c r="CK53" s="178"/>
      <c r="CL53" s="178"/>
      <c r="CM53" s="178"/>
      <c r="CN53" s="178"/>
      <c r="CO53" s="178"/>
      <c r="CP53" s="178"/>
      <c r="CQ53" s="178"/>
      <c r="CR53" s="178"/>
      <c r="CS53" s="178"/>
      <c r="CT53" s="178"/>
      <c r="CU53" s="178"/>
      <c r="CV53" s="178"/>
      <c r="CW53" s="178"/>
      <c r="CX53" s="178"/>
      <c r="CY53" s="178"/>
      <c r="CZ53" s="178"/>
      <c r="DA53" s="178"/>
      <c r="DB53" s="178"/>
      <c r="DC53" s="178"/>
      <c r="DD53" s="178"/>
      <c r="DE53" s="178"/>
      <c r="DF53" s="178"/>
      <c r="DG53" s="178"/>
      <c r="DH53" s="178"/>
      <c r="DI53" s="178"/>
      <c r="DJ53" s="178"/>
      <c r="DK53" s="178"/>
      <c r="DL53" s="178"/>
      <c r="DM53" s="178"/>
      <c r="DN53" s="178"/>
      <c r="DO53" s="178"/>
      <c r="DP53" s="178"/>
      <c r="DQ53" s="178"/>
      <c r="DR53" s="178"/>
      <c r="DS53" s="178"/>
      <c r="DT53" s="178"/>
      <c r="DU53" s="178"/>
      <c r="DV53" s="178"/>
      <c r="DW53" s="178"/>
      <c r="DX53" s="178"/>
      <c r="DY53" s="178"/>
      <c r="DZ53" s="178"/>
      <c r="EA53" s="178"/>
      <c r="EB53" s="178"/>
      <c r="EC53" s="178"/>
      <c r="ED53" s="178"/>
      <c r="EE53" s="178"/>
      <c r="EF53" s="178"/>
      <c r="EG53" s="178"/>
      <c r="EH53" s="178"/>
      <c r="EI53" s="178"/>
      <c r="EJ53" s="178"/>
      <c r="EK53" s="178"/>
      <c r="EL53" s="178"/>
      <c r="EM53" s="178"/>
      <c r="EN53" s="178"/>
      <c r="EO53" s="178"/>
      <c r="EP53" s="178"/>
      <c r="EQ53" s="178"/>
      <c r="ER53" s="178"/>
      <c r="ES53" s="178"/>
      <c r="ET53" s="178"/>
      <c r="EU53" s="178"/>
      <c r="EV53" s="178"/>
      <c r="EW53" s="178"/>
      <c r="EX53" s="178"/>
      <c r="EY53" s="178"/>
      <c r="EZ53" s="178"/>
      <c r="FA53" s="178"/>
      <c r="FB53" s="178"/>
      <c r="FC53" s="178"/>
      <c r="FD53" s="178"/>
      <c r="FE53" s="178"/>
      <c r="FF53" s="178"/>
      <c r="FG53" s="178"/>
      <c r="FH53" s="178"/>
      <c r="FI53" s="178"/>
      <c r="FJ53" s="178"/>
      <c r="FK53" s="178"/>
      <c r="FL53" s="178"/>
      <c r="FM53" s="178"/>
      <c r="FN53" s="178"/>
      <c r="FO53" s="178"/>
      <c r="FP53" s="178"/>
      <c r="FQ53" s="178"/>
      <c r="FR53" s="178"/>
      <c r="FS53" s="178"/>
      <c r="FT53" s="178"/>
      <c r="FU53" s="178"/>
      <c r="FV53" s="178"/>
      <c r="FW53" s="178"/>
      <c r="FX53" s="178"/>
      <c r="FY53" s="178"/>
      <c r="FZ53" s="178"/>
      <c r="GA53" s="178"/>
      <c r="GB53" s="178"/>
      <c r="GC53" s="178"/>
      <c r="GD53" s="178"/>
      <c r="GE53" s="178"/>
      <c r="GF53" s="178"/>
      <c r="GG53" s="178"/>
      <c r="GH53" s="178"/>
      <c r="GI53" s="178"/>
      <c r="GJ53" s="178"/>
      <c r="GK53" s="178"/>
      <c r="GL53" s="178"/>
      <c r="GM53" s="178"/>
      <c r="GN53" s="178"/>
      <c r="GO53" s="178"/>
      <c r="GP53" s="178"/>
      <c r="GQ53" s="178"/>
      <c r="GR53" s="178"/>
      <c r="GS53" s="178"/>
      <c r="GT53" s="178"/>
      <c r="GU53" s="178"/>
      <c r="GV53" s="178"/>
      <c r="GW53" s="178"/>
      <c r="GX53" s="178"/>
      <c r="GY53" s="178"/>
      <c r="GZ53" s="178"/>
      <c r="HA53" s="178"/>
      <c r="HB53" s="184"/>
      <c r="HC53" s="185"/>
      <c r="HD53" s="185"/>
      <c r="HE53" s="185"/>
      <c r="HF53" s="185"/>
      <c r="HG53" s="185"/>
      <c r="HH53" s="185"/>
      <c r="HI53" s="185"/>
      <c r="HJ53" s="185"/>
      <c r="HK53" s="185"/>
      <c r="HL53" s="185"/>
      <c r="HM53" s="185"/>
      <c r="HN53" s="185"/>
      <c r="HO53" s="185"/>
      <c r="HP53" s="185"/>
      <c r="HQ53" s="185"/>
    </row>
    <row r="54" ht="19.5" customHeight="1" spans="1:225">
      <c r="A54" s="182" t="s">
        <v>777</v>
      </c>
      <c r="B54" s="180">
        <v>4300</v>
      </c>
      <c r="C54" s="178"/>
      <c r="D54" s="178"/>
      <c r="E54" s="178"/>
      <c r="F54" s="178"/>
      <c r="G54" s="178"/>
      <c r="H54" s="178"/>
      <c r="I54" s="178"/>
      <c r="J54" s="178"/>
      <c r="K54" s="178"/>
      <c r="L54" s="178"/>
      <c r="M54" s="178"/>
      <c r="N54" s="178"/>
      <c r="O54" s="178"/>
      <c r="P54" s="178"/>
      <c r="Q54" s="178"/>
      <c r="R54" s="178"/>
      <c r="S54" s="178"/>
      <c r="T54" s="178"/>
      <c r="U54" s="178"/>
      <c r="V54" s="178"/>
      <c r="W54" s="178"/>
      <c r="X54" s="178"/>
      <c r="Y54" s="178"/>
      <c r="Z54" s="178"/>
      <c r="AA54" s="178"/>
      <c r="AB54" s="178"/>
      <c r="AC54" s="178"/>
      <c r="AD54" s="178"/>
      <c r="AE54" s="178"/>
      <c r="AF54" s="178"/>
      <c r="AG54" s="178"/>
      <c r="AH54" s="178"/>
      <c r="AI54" s="178"/>
      <c r="AJ54" s="178"/>
      <c r="AK54" s="178"/>
      <c r="AL54" s="178"/>
      <c r="AM54" s="178"/>
      <c r="AN54" s="178"/>
      <c r="AO54" s="178"/>
      <c r="AP54" s="178"/>
      <c r="AQ54" s="178"/>
      <c r="AR54" s="178"/>
      <c r="AS54" s="178"/>
      <c r="AT54" s="178"/>
      <c r="AU54" s="178"/>
      <c r="AV54" s="178"/>
      <c r="AW54" s="178"/>
      <c r="AX54" s="178"/>
      <c r="AY54" s="178"/>
      <c r="AZ54" s="178"/>
      <c r="BA54" s="178"/>
      <c r="BB54" s="178"/>
      <c r="BC54" s="178"/>
      <c r="BD54" s="178"/>
      <c r="BE54" s="178"/>
      <c r="BF54" s="178"/>
      <c r="BG54" s="178"/>
      <c r="BH54" s="178"/>
      <c r="BI54" s="178"/>
      <c r="BJ54" s="178"/>
      <c r="BK54" s="178"/>
      <c r="BL54" s="178"/>
      <c r="BM54" s="178"/>
      <c r="BN54" s="178"/>
      <c r="BO54" s="178"/>
      <c r="BP54" s="178"/>
      <c r="BQ54" s="178"/>
      <c r="BR54" s="178"/>
      <c r="BS54" s="178"/>
      <c r="BT54" s="178"/>
      <c r="BU54" s="178"/>
      <c r="BV54" s="178"/>
      <c r="BW54" s="178"/>
      <c r="BX54" s="178"/>
      <c r="BY54" s="178"/>
      <c r="BZ54" s="178"/>
      <c r="CA54" s="178"/>
      <c r="CB54" s="178"/>
      <c r="CC54" s="178"/>
      <c r="CD54" s="178"/>
      <c r="CE54" s="178"/>
      <c r="CF54" s="178"/>
      <c r="CG54" s="178"/>
      <c r="CH54" s="178"/>
      <c r="CI54" s="178"/>
      <c r="CJ54" s="178"/>
      <c r="CK54" s="178"/>
      <c r="CL54" s="178"/>
      <c r="CM54" s="178"/>
      <c r="CN54" s="178"/>
      <c r="CO54" s="178"/>
      <c r="CP54" s="178"/>
      <c r="CQ54" s="178"/>
      <c r="CR54" s="178"/>
      <c r="CS54" s="178"/>
      <c r="CT54" s="178"/>
      <c r="CU54" s="178"/>
      <c r="CV54" s="178"/>
      <c r="CW54" s="178"/>
      <c r="CX54" s="178"/>
      <c r="CY54" s="178"/>
      <c r="CZ54" s="178"/>
      <c r="DA54" s="178"/>
      <c r="DB54" s="178"/>
      <c r="DC54" s="178"/>
      <c r="DD54" s="178"/>
      <c r="DE54" s="178"/>
      <c r="DF54" s="178"/>
      <c r="DG54" s="178"/>
      <c r="DH54" s="178"/>
      <c r="DI54" s="178"/>
      <c r="DJ54" s="178"/>
      <c r="DK54" s="178"/>
      <c r="DL54" s="178"/>
      <c r="DM54" s="178"/>
      <c r="DN54" s="178"/>
      <c r="DO54" s="178"/>
      <c r="DP54" s="178"/>
      <c r="DQ54" s="178"/>
      <c r="DR54" s="178"/>
      <c r="DS54" s="178"/>
      <c r="DT54" s="178"/>
      <c r="DU54" s="178"/>
      <c r="DV54" s="178"/>
      <c r="DW54" s="178"/>
      <c r="DX54" s="178"/>
      <c r="DY54" s="178"/>
      <c r="DZ54" s="178"/>
      <c r="EA54" s="178"/>
      <c r="EB54" s="178"/>
      <c r="EC54" s="178"/>
      <c r="ED54" s="178"/>
      <c r="EE54" s="178"/>
      <c r="EF54" s="178"/>
      <c r="EG54" s="178"/>
      <c r="EH54" s="178"/>
      <c r="EI54" s="178"/>
      <c r="EJ54" s="178"/>
      <c r="EK54" s="178"/>
      <c r="EL54" s="178"/>
      <c r="EM54" s="178"/>
      <c r="EN54" s="178"/>
      <c r="EO54" s="178"/>
      <c r="EP54" s="178"/>
      <c r="EQ54" s="178"/>
      <c r="ER54" s="178"/>
      <c r="ES54" s="178"/>
      <c r="ET54" s="178"/>
      <c r="EU54" s="178"/>
      <c r="EV54" s="178"/>
      <c r="EW54" s="178"/>
      <c r="EX54" s="178"/>
      <c r="EY54" s="178"/>
      <c r="EZ54" s="178"/>
      <c r="FA54" s="178"/>
      <c r="FB54" s="178"/>
      <c r="FC54" s="178"/>
      <c r="FD54" s="178"/>
      <c r="FE54" s="178"/>
      <c r="FF54" s="178"/>
      <c r="FG54" s="178"/>
      <c r="FH54" s="178"/>
      <c r="FI54" s="178"/>
      <c r="FJ54" s="178"/>
      <c r="FK54" s="178"/>
      <c r="FL54" s="178"/>
      <c r="FM54" s="178"/>
      <c r="FN54" s="178"/>
      <c r="FO54" s="178"/>
      <c r="FP54" s="178"/>
      <c r="FQ54" s="178"/>
      <c r="FR54" s="178"/>
      <c r="FS54" s="178"/>
      <c r="FT54" s="178"/>
      <c r="FU54" s="178"/>
      <c r="FV54" s="178"/>
      <c r="FW54" s="178"/>
      <c r="FX54" s="178"/>
      <c r="FY54" s="178"/>
      <c r="FZ54" s="178"/>
      <c r="GA54" s="178"/>
      <c r="GB54" s="178"/>
      <c r="GC54" s="178"/>
      <c r="GD54" s="178"/>
      <c r="GE54" s="178"/>
      <c r="GF54" s="178"/>
      <c r="GG54" s="178"/>
      <c r="GH54" s="178"/>
      <c r="GI54" s="178"/>
      <c r="GJ54" s="178"/>
      <c r="GK54" s="178"/>
      <c r="GL54" s="178"/>
      <c r="GM54" s="178"/>
      <c r="GN54" s="178"/>
      <c r="GO54" s="178"/>
      <c r="GP54" s="178"/>
      <c r="GQ54" s="178"/>
      <c r="GR54" s="178"/>
      <c r="GS54" s="178"/>
      <c r="GT54" s="178"/>
      <c r="GU54" s="178"/>
      <c r="GV54" s="178"/>
      <c r="GW54" s="178"/>
      <c r="GX54" s="178"/>
      <c r="GY54" s="178"/>
      <c r="GZ54" s="178"/>
      <c r="HA54" s="178"/>
      <c r="HB54" s="184"/>
      <c r="HC54" s="185"/>
      <c r="HD54" s="185"/>
      <c r="HE54" s="185"/>
      <c r="HF54" s="185"/>
      <c r="HG54" s="185"/>
      <c r="HH54" s="185"/>
      <c r="HI54" s="185"/>
      <c r="HJ54" s="185"/>
      <c r="HK54" s="185"/>
      <c r="HL54" s="185"/>
      <c r="HM54" s="185"/>
      <c r="HN54" s="185"/>
      <c r="HO54" s="185"/>
      <c r="HP54" s="185"/>
      <c r="HQ54" s="185"/>
    </row>
    <row r="55" ht="19.5" customHeight="1" spans="1:225">
      <c r="A55" s="182" t="s">
        <v>778</v>
      </c>
      <c r="B55" s="180">
        <v>590</v>
      </c>
      <c r="C55" s="178"/>
      <c r="D55" s="178"/>
      <c r="E55" s="178"/>
      <c r="F55" s="178"/>
      <c r="G55" s="178"/>
      <c r="H55" s="178"/>
      <c r="I55" s="178"/>
      <c r="J55" s="178"/>
      <c r="K55" s="178"/>
      <c r="L55" s="178"/>
      <c r="M55" s="178"/>
      <c r="N55" s="178"/>
      <c r="O55" s="178"/>
      <c r="P55" s="178"/>
      <c r="Q55" s="178"/>
      <c r="R55" s="178"/>
      <c r="S55" s="178"/>
      <c r="T55" s="178"/>
      <c r="U55" s="178"/>
      <c r="V55" s="178"/>
      <c r="W55" s="178"/>
      <c r="X55" s="178"/>
      <c r="Y55" s="178"/>
      <c r="Z55" s="178"/>
      <c r="AA55" s="178"/>
      <c r="AB55" s="178"/>
      <c r="AC55" s="178"/>
      <c r="AD55" s="178"/>
      <c r="AE55" s="178"/>
      <c r="AF55" s="178"/>
      <c r="AG55" s="178"/>
      <c r="AH55" s="178"/>
      <c r="AI55" s="178"/>
      <c r="AJ55" s="178"/>
      <c r="AK55" s="178"/>
      <c r="AL55" s="178"/>
      <c r="AM55" s="178"/>
      <c r="AN55" s="178"/>
      <c r="AO55" s="178"/>
      <c r="AP55" s="178"/>
      <c r="AQ55" s="178"/>
      <c r="AR55" s="178"/>
      <c r="AS55" s="178"/>
      <c r="AT55" s="178"/>
      <c r="AU55" s="178"/>
      <c r="AV55" s="178"/>
      <c r="AW55" s="178"/>
      <c r="AX55" s="178"/>
      <c r="AY55" s="178"/>
      <c r="AZ55" s="178"/>
      <c r="BA55" s="178"/>
      <c r="BB55" s="178"/>
      <c r="BC55" s="178"/>
      <c r="BD55" s="178"/>
      <c r="BE55" s="178"/>
      <c r="BF55" s="178"/>
      <c r="BG55" s="178"/>
      <c r="BH55" s="178"/>
      <c r="BI55" s="178"/>
      <c r="BJ55" s="178"/>
      <c r="BK55" s="178"/>
      <c r="BL55" s="178"/>
      <c r="BM55" s="178"/>
      <c r="BN55" s="178"/>
      <c r="BO55" s="178"/>
      <c r="BP55" s="178"/>
      <c r="BQ55" s="178"/>
      <c r="BR55" s="178"/>
      <c r="BS55" s="178"/>
      <c r="BT55" s="178"/>
      <c r="BU55" s="178"/>
      <c r="BV55" s="178"/>
      <c r="BW55" s="178"/>
      <c r="BX55" s="178"/>
      <c r="BY55" s="178"/>
      <c r="BZ55" s="178"/>
      <c r="CA55" s="178"/>
      <c r="CB55" s="178"/>
      <c r="CC55" s="178"/>
      <c r="CD55" s="178"/>
      <c r="CE55" s="178"/>
      <c r="CF55" s="178"/>
      <c r="CG55" s="178"/>
      <c r="CH55" s="178"/>
      <c r="CI55" s="178"/>
      <c r="CJ55" s="178"/>
      <c r="CK55" s="178"/>
      <c r="CL55" s="178"/>
      <c r="CM55" s="178"/>
      <c r="CN55" s="178"/>
      <c r="CO55" s="178"/>
      <c r="CP55" s="178"/>
      <c r="CQ55" s="178"/>
      <c r="CR55" s="178"/>
      <c r="CS55" s="178"/>
      <c r="CT55" s="178"/>
      <c r="CU55" s="178"/>
      <c r="CV55" s="178"/>
      <c r="CW55" s="178"/>
      <c r="CX55" s="178"/>
      <c r="CY55" s="178"/>
      <c r="CZ55" s="178"/>
      <c r="DA55" s="178"/>
      <c r="DB55" s="178"/>
      <c r="DC55" s="178"/>
      <c r="DD55" s="178"/>
      <c r="DE55" s="178"/>
      <c r="DF55" s="178"/>
      <c r="DG55" s="178"/>
      <c r="DH55" s="178"/>
      <c r="DI55" s="178"/>
      <c r="DJ55" s="178"/>
      <c r="DK55" s="178"/>
      <c r="DL55" s="178"/>
      <c r="DM55" s="178"/>
      <c r="DN55" s="178"/>
      <c r="DO55" s="178"/>
      <c r="DP55" s="178"/>
      <c r="DQ55" s="178"/>
      <c r="DR55" s="178"/>
      <c r="DS55" s="178"/>
      <c r="DT55" s="178"/>
      <c r="DU55" s="178"/>
      <c r="DV55" s="178"/>
      <c r="DW55" s="178"/>
      <c r="DX55" s="178"/>
      <c r="DY55" s="178"/>
      <c r="DZ55" s="178"/>
      <c r="EA55" s="178"/>
      <c r="EB55" s="178"/>
      <c r="EC55" s="178"/>
      <c r="ED55" s="178"/>
      <c r="EE55" s="178"/>
      <c r="EF55" s="178"/>
      <c r="EG55" s="178"/>
      <c r="EH55" s="178"/>
      <c r="EI55" s="178"/>
      <c r="EJ55" s="178"/>
      <c r="EK55" s="178"/>
      <c r="EL55" s="178"/>
      <c r="EM55" s="178"/>
      <c r="EN55" s="178"/>
      <c r="EO55" s="178"/>
      <c r="EP55" s="178"/>
      <c r="EQ55" s="178"/>
      <c r="ER55" s="178"/>
      <c r="ES55" s="178"/>
      <c r="ET55" s="178"/>
      <c r="EU55" s="178"/>
      <c r="EV55" s="178"/>
      <c r="EW55" s="178"/>
      <c r="EX55" s="178"/>
      <c r="EY55" s="178"/>
      <c r="EZ55" s="178"/>
      <c r="FA55" s="178"/>
      <c r="FB55" s="178"/>
      <c r="FC55" s="178"/>
      <c r="FD55" s="178"/>
      <c r="FE55" s="178"/>
      <c r="FF55" s="178"/>
      <c r="FG55" s="178"/>
      <c r="FH55" s="178"/>
      <c r="FI55" s="178"/>
      <c r="FJ55" s="178"/>
      <c r="FK55" s="178"/>
      <c r="FL55" s="178"/>
      <c r="FM55" s="178"/>
      <c r="FN55" s="178"/>
      <c r="FO55" s="178"/>
      <c r="FP55" s="178"/>
      <c r="FQ55" s="178"/>
      <c r="FR55" s="178"/>
      <c r="FS55" s="178"/>
      <c r="FT55" s="178"/>
      <c r="FU55" s="178"/>
      <c r="FV55" s="178"/>
      <c r="FW55" s="178"/>
      <c r="FX55" s="178"/>
      <c r="FY55" s="178"/>
      <c r="FZ55" s="178"/>
      <c r="GA55" s="178"/>
      <c r="GB55" s="178"/>
      <c r="GC55" s="178"/>
      <c r="GD55" s="178"/>
      <c r="GE55" s="178"/>
      <c r="GF55" s="178"/>
      <c r="GG55" s="178"/>
      <c r="GH55" s="178"/>
      <c r="GI55" s="178"/>
      <c r="GJ55" s="178"/>
      <c r="GK55" s="178"/>
      <c r="GL55" s="178"/>
      <c r="GM55" s="178"/>
      <c r="GN55" s="178"/>
      <c r="GO55" s="178"/>
      <c r="GP55" s="178"/>
      <c r="GQ55" s="178"/>
      <c r="GR55" s="178"/>
      <c r="GS55" s="178"/>
      <c r="GT55" s="178"/>
      <c r="GU55" s="178"/>
      <c r="GV55" s="178"/>
      <c r="GW55" s="178"/>
      <c r="GX55" s="178"/>
      <c r="GY55" s="178"/>
      <c r="GZ55" s="178"/>
      <c r="HA55" s="178"/>
      <c r="HB55" s="184"/>
      <c r="HC55" s="185"/>
      <c r="HD55" s="185"/>
      <c r="HE55" s="185"/>
      <c r="HF55" s="185"/>
      <c r="HG55" s="185"/>
      <c r="HH55" s="185"/>
      <c r="HI55" s="185"/>
      <c r="HJ55" s="185"/>
      <c r="HK55" s="185"/>
      <c r="HL55" s="185"/>
      <c r="HM55" s="185"/>
      <c r="HN55" s="185"/>
      <c r="HO55" s="185"/>
      <c r="HP55" s="185"/>
      <c r="HQ55" s="185"/>
    </row>
    <row r="56" ht="19.5" customHeight="1" spans="1:225">
      <c r="A56" s="182" t="s">
        <v>779</v>
      </c>
      <c r="B56" s="180">
        <v>982</v>
      </c>
      <c r="C56" s="178"/>
      <c r="D56" s="178"/>
      <c r="E56" s="178"/>
      <c r="F56" s="178"/>
      <c r="G56" s="178"/>
      <c r="H56" s="178"/>
      <c r="I56" s="178"/>
      <c r="J56" s="178"/>
      <c r="K56" s="178"/>
      <c r="L56" s="178"/>
      <c r="M56" s="178"/>
      <c r="N56" s="178"/>
      <c r="O56" s="178"/>
      <c r="P56" s="178"/>
      <c r="Q56" s="178"/>
      <c r="R56" s="178"/>
      <c r="S56" s="178"/>
      <c r="T56" s="178"/>
      <c r="U56" s="178"/>
      <c r="V56" s="178"/>
      <c r="W56" s="178"/>
      <c r="X56" s="178"/>
      <c r="Y56" s="178"/>
      <c r="Z56" s="178"/>
      <c r="AA56" s="178"/>
      <c r="AB56" s="178"/>
      <c r="AC56" s="178"/>
      <c r="AD56" s="178"/>
      <c r="AE56" s="178"/>
      <c r="AF56" s="178"/>
      <c r="AG56" s="178"/>
      <c r="AH56" s="178"/>
      <c r="AI56" s="178"/>
      <c r="AJ56" s="178"/>
      <c r="AK56" s="178"/>
      <c r="AL56" s="178"/>
      <c r="AM56" s="178"/>
      <c r="AN56" s="178"/>
      <c r="AO56" s="178"/>
      <c r="AP56" s="178"/>
      <c r="AQ56" s="178"/>
      <c r="AR56" s="178"/>
      <c r="AS56" s="178"/>
      <c r="AT56" s="178"/>
      <c r="AU56" s="178"/>
      <c r="AV56" s="178"/>
      <c r="AW56" s="178"/>
      <c r="AX56" s="178"/>
      <c r="AY56" s="178"/>
      <c r="AZ56" s="178"/>
      <c r="BA56" s="178"/>
      <c r="BB56" s="178"/>
      <c r="BC56" s="178"/>
      <c r="BD56" s="178"/>
      <c r="BE56" s="178"/>
      <c r="BF56" s="178"/>
      <c r="BG56" s="178"/>
      <c r="BH56" s="178"/>
      <c r="BI56" s="178"/>
      <c r="BJ56" s="178"/>
      <c r="BK56" s="178"/>
      <c r="BL56" s="178"/>
      <c r="BM56" s="178"/>
      <c r="BN56" s="178"/>
      <c r="BO56" s="178"/>
      <c r="BP56" s="178"/>
      <c r="BQ56" s="178"/>
      <c r="BR56" s="178"/>
      <c r="BS56" s="178"/>
      <c r="BT56" s="178"/>
      <c r="BU56" s="178"/>
      <c r="BV56" s="178"/>
      <c r="BW56" s="178"/>
      <c r="BX56" s="178"/>
      <c r="BY56" s="178"/>
      <c r="BZ56" s="178"/>
      <c r="CA56" s="178"/>
      <c r="CB56" s="178"/>
      <c r="CC56" s="178"/>
      <c r="CD56" s="178"/>
      <c r="CE56" s="178"/>
      <c r="CF56" s="178"/>
      <c r="CG56" s="178"/>
      <c r="CH56" s="178"/>
      <c r="CI56" s="178"/>
      <c r="CJ56" s="178"/>
      <c r="CK56" s="178"/>
      <c r="CL56" s="178"/>
      <c r="CM56" s="178"/>
      <c r="CN56" s="178"/>
      <c r="CO56" s="178"/>
      <c r="CP56" s="178"/>
      <c r="CQ56" s="178"/>
      <c r="CR56" s="178"/>
      <c r="CS56" s="178"/>
      <c r="CT56" s="178"/>
      <c r="CU56" s="178"/>
      <c r="CV56" s="178"/>
      <c r="CW56" s="178"/>
      <c r="CX56" s="178"/>
      <c r="CY56" s="178"/>
      <c r="CZ56" s="178"/>
      <c r="DA56" s="178"/>
      <c r="DB56" s="178"/>
      <c r="DC56" s="178"/>
      <c r="DD56" s="178"/>
      <c r="DE56" s="178"/>
      <c r="DF56" s="178"/>
      <c r="DG56" s="178"/>
      <c r="DH56" s="178"/>
      <c r="DI56" s="178"/>
      <c r="DJ56" s="178"/>
      <c r="DK56" s="178"/>
      <c r="DL56" s="178"/>
      <c r="DM56" s="178"/>
      <c r="DN56" s="178"/>
      <c r="DO56" s="178"/>
      <c r="DP56" s="178"/>
      <c r="DQ56" s="178"/>
      <c r="DR56" s="178"/>
      <c r="DS56" s="178"/>
      <c r="DT56" s="178"/>
      <c r="DU56" s="178"/>
      <c r="DV56" s="178"/>
      <c r="DW56" s="178"/>
      <c r="DX56" s="178"/>
      <c r="DY56" s="178"/>
      <c r="DZ56" s="178"/>
      <c r="EA56" s="178"/>
      <c r="EB56" s="178"/>
      <c r="EC56" s="178"/>
      <c r="ED56" s="178"/>
      <c r="EE56" s="178"/>
      <c r="EF56" s="178"/>
      <c r="EG56" s="178"/>
      <c r="EH56" s="178"/>
      <c r="EI56" s="178"/>
      <c r="EJ56" s="178"/>
      <c r="EK56" s="178"/>
      <c r="EL56" s="178"/>
      <c r="EM56" s="178"/>
      <c r="EN56" s="178"/>
      <c r="EO56" s="178"/>
      <c r="EP56" s="178"/>
      <c r="EQ56" s="178"/>
      <c r="ER56" s="178"/>
      <c r="ES56" s="178"/>
      <c r="ET56" s="178"/>
      <c r="EU56" s="178"/>
      <c r="EV56" s="178"/>
      <c r="EW56" s="178"/>
      <c r="EX56" s="178"/>
      <c r="EY56" s="178"/>
      <c r="EZ56" s="178"/>
      <c r="FA56" s="178"/>
      <c r="FB56" s="178"/>
      <c r="FC56" s="178"/>
      <c r="FD56" s="178"/>
      <c r="FE56" s="178"/>
      <c r="FF56" s="178"/>
      <c r="FG56" s="178"/>
      <c r="FH56" s="178"/>
      <c r="FI56" s="178"/>
      <c r="FJ56" s="178"/>
      <c r="FK56" s="178"/>
      <c r="FL56" s="178"/>
      <c r="FM56" s="178"/>
      <c r="FN56" s="178"/>
      <c r="FO56" s="178"/>
      <c r="FP56" s="178"/>
      <c r="FQ56" s="178"/>
      <c r="FR56" s="178"/>
      <c r="FS56" s="178"/>
      <c r="FT56" s="178"/>
      <c r="FU56" s="178"/>
      <c r="FV56" s="178"/>
      <c r="FW56" s="178"/>
      <c r="FX56" s="178"/>
      <c r="FY56" s="178"/>
      <c r="FZ56" s="178"/>
      <c r="GA56" s="178"/>
      <c r="GB56" s="178"/>
      <c r="GC56" s="178"/>
      <c r="GD56" s="178"/>
      <c r="GE56" s="178"/>
      <c r="GF56" s="178"/>
      <c r="GG56" s="178"/>
      <c r="GH56" s="178"/>
      <c r="GI56" s="178"/>
      <c r="GJ56" s="178"/>
      <c r="GK56" s="178"/>
      <c r="GL56" s="178"/>
      <c r="GM56" s="178"/>
      <c r="GN56" s="178"/>
      <c r="GO56" s="178"/>
      <c r="GP56" s="178"/>
      <c r="GQ56" s="178"/>
      <c r="GR56" s="178"/>
      <c r="GS56" s="178"/>
      <c r="GT56" s="178"/>
      <c r="GU56" s="178"/>
      <c r="GV56" s="178"/>
      <c r="GW56" s="178"/>
      <c r="GX56" s="178"/>
      <c r="GY56" s="178"/>
      <c r="GZ56" s="178"/>
      <c r="HA56" s="178"/>
      <c r="HB56" s="184"/>
      <c r="HC56" s="185"/>
      <c r="HD56" s="185"/>
      <c r="HE56" s="185"/>
      <c r="HF56" s="185"/>
      <c r="HG56" s="185"/>
      <c r="HH56" s="185"/>
      <c r="HI56" s="185"/>
      <c r="HJ56" s="185"/>
      <c r="HK56" s="185"/>
      <c r="HL56" s="185"/>
      <c r="HM56" s="185"/>
      <c r="HN56" s="185"/>
      <c r="HO56" s="185"/>
      <c r="HP56" s="185"/>
      <c r="HQ56" s="185"/>
    </row>
    <row r="57" ht="19.5" customHeight="1" spans="1:225">
      <c r="A57" s="182" t="s">
        <v>780</v>
      </c>
      <c r="B57" s="180">
        <v>448</v>
      </c>
      <c r="C57" s="178"/>
      <c r="D57" s="178"/>
      <c r="E57" s="178"/>
      <c r="F57" s="178"/>
      <c r="G57" s="178"/>
      <c r="H57" s="178"/>
      <c r="I57" s="178"/>
      <c r="J57" s="178"/>
      <c r="K57" s="178"/>
      <c r="L57" s="178"/>
      <c r="M57" s="178"/>
      <c r="N57" s="178"/>
      <c r="O57" s="178"/>
      <c r="P57" s="178"/>
      <c r="Q57" s="178"/>
      <c r="R57" s="178"/>
      <c r="S57" s="178"/>
      <c r="T57" s="178"/>
      <c r="U57" s="178"/>
      <c r="V57" s="178"/>
      <c r="W57" s="178"/>
      <c r="X57" s="178"/>
      <c r="Y57" s="178"/>
      <c r="Z57" s="178"/>
      <c r="AA57" s="178"/>
      <c r="AB57" s="178"/>
      <c r="AC57" s="178"/>
      <c r="AD57" s="178"/>
      <c r="AE57" s="178"/>
      <c r="AF57" s="178"/>
      <c r="AG57" s="178"/>
      <c r="AH57" s="178"/>
      <c r="AI57" s="178"/>
      <c r="AJ57" s="178"/>
      <c r="AK57" s="178"/>
      <c r="AL57" s="178"/>
      <c r="AM57" s="178"/>
      <c r="AN57" s="178"/>
      <c r="AO57" s="178"/>
      <c r="AP57" s="178"/>
      <c r="AQ57" s="178"/>
      <c r="AR57" s="178"/>
      <c r="AS57" s="178"/>
      <c r="AT57" s="178"/>
      <c r="AU57" s="178"/>
      <c r="AV57" s="178"/>
      <c r="AW57" s="178"/>
      <c r="AX57" s="178"/>
      <c r="AY57" s="178"/>
      <c r="AZ57" s="178"/>
      <c r="BA57" s="178"/>
      <c r="BB57" s="178"/>
      <c r="BC57" s="178"/>
      <c r="BD57" s="178"/>
      <c r="BE57" s="178"/>
      <c r="BF57" s="178"/>
      <c r="BG57" s="178"/>
      <c r="BH57" s="178"/>
      <c r="BI57" s="178"/>
      <c r="BJ57" s="178"/>
      <c r="BK57" s="178"/>
      <c r="BL57" s="178"/>
      <c r="BM57" s="178"/>
      <c r="BN57" s="178"/>
      <c r="BO57" s="178"/>
      <c r="BP57" s="178"/>
      <c r="BQ57" s="178"/>
      <c r="BR57" s="178"/>
      <c r="BS57" s="178"/>
      <c r="BT57" s="178"/>
      <c r="BU57" s="178"/>
      <c r="BV57" s="178"/>
      <c r="BW57" s="178"/>
      <c r="BX57" s="178"/>
      <c r="BY57" s="178"/>
      <c r="BZ57" s="178"/>
      <c r="CA57" s="178"/>
      <c r="CB57" s="178"/>
      <c r="CC57" s="178"/>
      <c r="CD57" s="178"/>
      <c r="CE57" s="178"/>
      <c r="CF57" s="178"/>
      <c r="CG57" s="178"/>
      <c r="CH57" s="178"/>
      <c r="CI57" s="178"/>
      <c r="CJ57" s="178"/>
      <c r="CK57" s="178"/>
      <c r="CL57" s="178"/>
      <c r="CM57" s="178"/>
      <c r="CN57" s="178"/>
      <c r="CO57" s="178"/>
      <c r="CP57" s="178"/>
      <c r="CQ57" s="178"/>
      <c r="CR57" s="178"/>
      <c r="CS57" s="178"/>
      <c r="CT57" s="178"/>
      <c r="CU57" s="178"/>
      <c r="CV57" s="178"/>
      <c r="CW57" s="178"/>
      <c r="CX57" s="178"/>
      <c r="CY57" s="178"/>
      <c r="CZ57" s="178"/>
      <c r="DA57" s="178"/>
      <c r="DB57" s="178"/>
      <c r="DC57" s="178"/>
      <c r="DD57" s="178"/>
      <c r="DE57" s="178"/>
      <c r="DF57" s="178"/>
      <c r="DG57" s="178"/>
      <c r="DH57" s="178"/>
      <c r="DI57" s="178"/>
      <c r="DJ57" s="178"/>
      <c r="DK57" s="178"/>
      <c r="DL57" s="178"/>
      <c r="DM57" s="178"/>
      <c r="DN57" s="178"/>
      <c r="DO57" s="178"/>
      <c r="DP57" s="178"/>
      <c r="DQ57" s="178"/>
      <c r="DR57" s="178"/>
      <c r="DS57" s="178"/>
      <c r="DT57" s="178"/>
      <c r="DU57" s="178"/>
      <c r="DV57" s="178"/>
      <c r="DW57" s="178"/>
      <c r="DX57" s="178"/>
      <c r="DY57" s="178"/>
      <c r="DZ57" s="178"/>
      <c r="EA57" s="178"/>
      <c r="EB57" s="178"/>
      <c r="EC57" s="178"/>
      <c r="ED57" s="178"/>
      <c r="EE57" s="178"/>
      <c r="EF57" s="178"/>
      <c r="EG57" s="178"/>
      <c r="EH57" s="178"/>
      <c r="EI57" s="178"/>
      <c r="EJ57" s="178"/>
      <c r="EK57" s="178"/>
      <c r="EL57" s="178"/>
      <c r="EM57" s="178"/>
      <c r="EN57" s="178"/>
      <c r="EO57" s="178"/>
      <c r="EP57" s="178"/>
      <c r="EQ57" s="178"/>
      <c r="ER57" s="178"/>
      <c r="ES57" s="178"/>
      <c r="ET57" s="178"/>
      <c r="EU57" s="178"/>
      <c r="EV57" s="178"/>
      <c r="EW57" s="178"/>
      <c r="EX57" s="178"/>
      <c r="EY57" s="178"/>
      <c r="EZ57" s="178"/>
      <c r="FA57" s="178"/>
      <c r="FB57" s="178"/>
      <c r="FC57" s="178"/>
      <c r="FD57" s="178"/>
      <c r="FE57" s="178"/>
      <c r="FF57" s="178"/>
      <c r="FG57" s="178"/>
      <c r="FH57" s="178"/>
      <c r="FI57" s="178"/>
      <c r="FJ57" s="178"/>
      <c r="FK57" s="178"/>
      <c r="FL57" s="178"/>
      <c r="FM57" s="178"/>
      <c r="FN57" s="178"/>
      <c r="FO57" s="178"/>
      <c r="FP57" s="178"/>
      <c r="FQ57" s="178"/>
      <c r="FR57" s="178"/>
      <c r="FS57" s="178"/>
      <c r="FT57" s="178"/>
      <c r="FU57" s="178"/>
      <c r="FV57" s="178"/>
      <c r="FW57" s="178"/>
      <c r="FX57" s="178"/>
      <c r="FY57" s="178"/>
      <c r="FZ57" s="178"/>
      <c r="GA57" s="178"/>
      <c r="GB57" s="178"/>
      <c r="GC57" s="178"/>
      <c r="GD57" s="178"/>
      <c r="GE57" s="178"/>
      <c r="GF57" s="178"/>
      <c r="GG57" s="178"/>
      <c r="GH57" s="178"/>
      <c r="GI57" s="178"/>
      <c r="GJ57" s="178"/>
      <c r="GK57" s="178"/>
      <c r="GL57" s="178"/>
      <c r="GM57" s="178"/>
      <c r="GN57" s="178"/>
      <c r="GO57" s="178"/>
      <c r="GP57" s="178"/>
      <c r="GQ57" s="178"/>
      <c r="GR57" s="178"/>
      <c r="GS57" s="178"/>
      <c r="GT57" s="178"/>
      <c r="GU57" s="178"/>
      <c r="GV57" s="178"/>
      <c r="GW57" s="178"/>
      <c r="GX57" s="178"/>
      <c r="GY57" s="178"/>
      <c r="GZ57" s="178"/>
      <c r="HA57" s="178"/>
      <c r="HB57" s="184"/>
      <c r="HC57" s="185"/>
      <c r="HD57" s="185"/>
      <c r="HE57" s="185"/>
      <c r="HF57" s="185"/>
      <c r="HG57" s="185"/>
      <c r="HH57" s="185"/>
      <c r="HI57" s="185"/>
      <c r="HJ57" s="185"/>
      <c r="HK57" s="185"/>
      <c r="HL57" s="185"/>
      <c r="HM57" s="185"/>
      <c r="HN57" s="185"/>
      <c r="HO57" s="185"/>
      <c r="HP57" s="185"/>
      <c r="HQ57" s="185"/>
    </row>
    <row r="58" ht="19.5" customHeight="1" spans="1:225">
      <c r="A58" s="182" t="s">
        <v>781</v>
      </c>
      <c r="B58" s="180">
        <v>45</v>
      </c>
      <c r="C58" s="178"/>
      <c r="D58" s="178"/>
      <c r="E58" s="178"/>
      <c r="F58" s="178"/>
      <c r="G58" s="178"/>
      <c r="H58" s="178"/>
      <c r="I58" s="178"/>
      <c r="J58" s="178"/>
      <c r="K58" s="178"/>
      <c r="L58" s="178"/>
      <c r="M58" s="178"/>
      <c r="N58" s="178"/>
      <c r="O58" s="178"/>
      <c r="P58" s="178"/>
      <c r="Q58" s="178"/>
      <c r="R58" s="178"/>
      <c r="S58" s="178"/>
      <c r="T58" s="178"/>
      <c r="U58" s="178"/>
      <c r="V58" s="178"/>
      <c r="W58" s="178"/>
      <c r="X58" s="178"/>
      <c r="Y58" s="178"/>
      <c r="Z58" s="178"/>
      <c r="AA58" s="178"/>
      <c r="AB58" s="178"/>
      <c r="AC58" s="178"/>
      <c r="AD58" s="178"/>
      <c r="AE58" s="178"/>
      <c r="AF58" s="178"/>
      <c r="AG58" s="178"/>
      <c r="AH58" s="178"/>
      <c r="AI58" s="178"/>
      <c r="AJ58" s="178"/>
      <c r="AK58" s="178"/>
      <c r="AL58" s="178"/>
      <c r="AM58" s="178"/>
      <c r="AN58" s="178"/>
      <c r="AO58" s="178"/>
      <c r="AP58" s="178"/>
      <c r="AQ58" s="178"/>
      <c r="AR58" s="178"/>
      <c r="AS58" s="178"/>
      <c r="AT58" s="178"/>
      <c r="AU58" s="178"/>
      <c r="AV58" s="178"/>
      <c r="AW58" s="178"/>
      <c r="AX58" s="178"/>
      <c r="AY58" s="178"/>
      <c r="AZ58" s="178"/>
      <c r="BA58" s="178"/>
      <c r="BB58" s="178"/>
      <c r="BC58" s="178"/>
      <c r="BD58" s="178"/>
      <c r="BE58" s="178"/>
      <c r="BF58" s="178"/>
      <c r="BG58" s="178"/>
      <c r="BH58" s="178"/>
      <c r="BI58" s="178"/>
      <c r="BJ58" s="178"/>
      <c r="BK58" s="178"/>
      <c r="BL58" s="178"/>
      <c r="BM58" s="178"/>
      <c r="BN58" s="178"/>
      <c r="BO58" s="178"/>
      <c r="BP58" s="178"/>
      <c r="BQ58" s="178"/>
      <c r="BR58" s="178"/>
      <c r="BS58" s="178"/>
      <c r="BT58" s="178"/>
      <c r="BU58" s="178"/>
      <c r="BV58" s="178"/>
      <c r="BW58" s="178"/>
      <c r="BX58" s="178"/>
      <c r="BY58" s="178"/>
      <c r="BZ58" s="178"/>
      <c r="CA58" s="178"/>
      <c r="CB58" s="178"/>
      <c r="CC58" s="178"/>
      <c r="CD58" s="178"/>
      <c r="CE58" s="178"/>
      <c r="CF58" s="178"/>
      <c r="CG58" s="178"/>
      <c r="CH58" s="178"/>
      <c r="CI58" s="178"/>
      <c r="CJ58" s="178"/>
      <c r="CK58" s="178"/>
      <c r="CL58" s="178"/>
      <c r="CM58" s="178"/>
      <c r="CN58" s="178"/>
      <c r="CO58" s="178"/>
      <c r="CP58" s="178"/>
      <c r="CQ58" s="178"/>
      <c r="CR58" s="178"/>
      <c r="CS58" s="178"/>
      <c r="CT58" s="178"/>
      <c r="CU58" s="178"/>
      <c r="CV58" s="178"/>
      <c r="CW58" s="178"/>
      <c r="CX58" s="178"/>
      <c r="CY58" s="178"/>
      <c r="CZ58" s="178"/>
      <c r="DA58" s="178"/>
      <c r="DB58" s="178"/>
      <c r="DC58" s="178"/>
      <c r="DD58" s="178"/>
      <c r="DE58" s="178"/>
      <c r="DF58" s="178"/>
      <c r="DG58" s="178"/>
      <c r="DH58" s="178"/>
      <c r="DI58" s="178"/>
      <c r="DJ58" s="178"/>
      <c r="DK58" s="178"/>
      <c r="DL58" s="178"/>
      <c r="DM58" s="178"/>
      <c r="DN58" s="178"/>
      <c r="DO58" s="178"/>
      <c r="DP58" s="178"/>
      <c r="DQ58" s="178"/>
      <c r="DR58" s="178"/>
      <c r="DS58" s="178"/>
      <c r="DT58" s="178"/>
      <c r="DU58" s="178"/>
      <c r="DV58" s="178"/>
      <c r="DW58" s="178"/>
      <c r="DX58" s="178"/>
      <c r="DY58" s="178"/>
      <c r="DZ58" s="178"/>
      <c r="EA58" s="178"/>
      <c r="EB58" s="178"/>
      <c r="EC58" s="178"/>
      <c r="ED58" s="178"/>
      <c r="EE58" s="178"/>
      <c r="EF58" s="178"/>
      <c r="EG58" s="178"/>
      <c r="EH58" s="178"/>
      <c r="EI58" s="178"/>
      <c r="EJ58" s="178"/>
      <c r="EK58" s="178"/>
      <c r="EL58" s="178"/>
      <c r="EM58" s="178"/>
      <c r="EN58" s="178"/>
      <c r="EO58" s="178"/>
      <c r="EP58" s="178"/>
      <c r="EQ58" s="178"/>
      <c r="ER58" s="178"/>
      <c r="ES58" s="178"/>
      <c r="ET58" s="178"/>
      <c r="EU58" s="178"/>
      <c r="EV58" s="178"/>
      <c r="EW58" s="178"/>
      <c r="EX58" s="178"/>
      <c r="EY58" s="178"/>
      <c r="EZ58" s="178"/>
      <c r="FA58" s="178"/>
      <c r="FB58" s="178"/>
      <c r="FC58" s="178"/>
      <c r="FD58" s="178"/>
      <c r="FE58" s="178"/>
      <c r="FF58" s="178"/>
      <c r="FG58" s="178"/>
      <c r="FH58" s="178"/>
      <c r="FI58" s="178"/>
      <c r="FJ58" s="178"/>
      <c r="FK58" s="178"/>
      <c r="FL58" s="178"/>
      <c r="FM58" s="178"/>
      <c r="FN58" s="178"/>
      <c r="FO58" s="178"/>
      <c r="FP58" s="178"/>
      <c r="FQ58" s="178"/>
      <c r="FR58" s="178"/>
      <c r="FS58" s="178"/>
      <c r="FT58" s="178"/>
      <c r="FU58" s="178"/>
      <c r="FV58" s="178"/>
      <c r="FW58" s="178"/>
      <c r="FX58" s="178"/>
      <c r="FY58" s="178"/>
      <c r="FZ58" s="178"/>
      <c r="GA58" s="178"/>
      <c r="GB58" s="178"/>
      <c r="GC58" s="178"/>
      <c r="GD58" s="178"/>
      <c r="GE58" s="178"/>
      <c r="GF58" s="178"/>
      <c r="GG58" s="178"/>
      <c r="GH58" s="178"/>
      <c r="GI58" s="178"/>
      <c r="GJ58" s="178"/>
      <c r="GK58" s="178"/>
      <c r="GL58" s="178"/>
      <c r="GM58" s="178"/>
      <c r="GN58" s="178"/>
      <c r="GO58" s="178"/>
      <c r="GP58" s="178"/>
      <c r="GQ58" s="178"/>
      <c r="GR58" s="178"/>
      <c r="GS58" s="178"/>
      <c r="GT58" s="178"/>
      <c r="GU58" s="178"/>
      <c r="GV58" s="178"/>
      <c r="GW58" s="178"/>
      <c r="GX58" s="178"/>
      <c r="GY58" s="178"/>
      <c r="GZ58" s="178"/>
      <c r="HA58" s="178"/>
      <c r="HB58" s="184"/>
      <c r="HC58" s="185"/>
      <c r="HD58" s="185"/>
      <c r="HE58" s="185"/>
      <c r="HF58" s="185"/>
      <c r="HG58" s="185"/>
      <c r="HH58" s="185"/>
      <c r="HI58" s="185"/>
      <c r="HJ58" s="185"/>
      <c r="HK58" s="185"/>
      <c r="HL58" s="185"/>
      <c r="HM58" s="185"/>
      <c r="HN58" s="185"/>
      <c r="HO58" s="185"/>
      <c r="HP58" s="185"/>
      <c r="HQ58" s="185"/>
    </row>
    <row r="59" ht="19.5" customHeight="1" spans="1:225">
      <c r="A59" s="182" t="s">
        <v>782</v>
      </c>
      <c r="B59" s="180">
        <v>489</v>
      </c>
      <c r="C59" s="178"/>
      <c r="D59" s="178"/>
      <c r="E59" s="178"/>
      <c r="F59" s="178"/>
      <c r="G59" s="178"/>
      <c r="H59" s="178"/>
      <c r="I59" s="178"/>
      <c r="J59" s="178"/>
      <c r="K59" s="178"/>
      <c r="L59" s="178"/>
      <c r="M59" s="178"/>
      <c r="N59" s="178"/>
      <c r="O59" s="178"/>
      <c r="P59" s="178"/>
      <c r="Q59" s="178"/>
      <c r="R59" s="178"/>
      <c r="S59" s="178"/>
      <c r="T59" s="178"/>
      <c r="U59" s="178"/>
      <c r="V59" s="178"/>
      <c r="W59" s="178"/>
      <c r="X59" s="178"/>
      <c r="Y59" s="178"/>
      <c r="Z59" s="178"/>
      <c r="AA59" s="178"/>
      <c r="AB59" s="178"/>
      <c r="AC59" s="178"/>
      <c r="AD59" s="178"/>
      <c r="AE59" s="178"/>
      <c r="AF59" s="178"/>
      <c r="AG59" s="178"/>
      <c r="AH59" s="178"/>
      <c r="AI59" s="178"/>
      <c r="AJ59" s="178"/>
      <c r="AK59" s="178"/>
      <c r="AL59" s="178"/>
      <c r="AM59" s="178"/>
      <c r="AN59" s="178"/>
      <c r="AO59" s="178"/>
      <c r="AP59" s="178"/>
      <c r="AQ59" s="178"/>
      <c r="AR59" s="178"/>
      <c r="AS59" s="178"/>
      <c r="AT59" s="178"/>
      <c r="AU59" s="178"/>
      <c r="AV59" s="178"/>
      <c r="AW59" s="178"/>
      <c r="AX59" s="178"/>
      <c r="AY59" s="178"/>
      <c r="AZ59" s="178"/>
      <c r="BA59" s="178"/>
      <c r="BB59" s="178"/>
      <c r="BC59" s="178"/>
      <c r="BD59" s="178"/>
      <c r="BE59" s="178"/>
      <c r="BF59" s="178"/>
      <c r="BG59" s="178"/>
      <c r="BH59" s="178"/>
      <c r="BI59" s="178"/>
      <c r="BJ59" s="178"/>
      <c r="BK59" s="178"/>
      <c r="BL59" s="178"/>
      <c r="BM59" s="178"/>
      <c r="BN59" s="178"/>
      <c r="BO59" s="178"/>
      <c r="BP59" s="178"/>
      <c r="BQ59" s="178"/>
      <c r="BR59" s="178"/>
      <c r="BS59" s="178"/>
      <c r="BT59" s="178"/>
      <c r="BU59" s="178"/>
      <c r="BV59" s="178"/>
      <c r="BW59" s="178"/>
      <c r="BX59" s="178"/>
      <c r="BY59" s="178"/>
      <c r="BZ59" s="178"/>
      <c r="CA59" s="178"/>
      <c r="CB59" s="178"/>
      <c r="CC59" s="178"/>
      <c r="CD59" s="178"/>
      <c r="CE59" s="178"/>
      <c r="CF59" s="178"/>
      <c r="CG59" s="178"/>
      <c r="CH59" s="178"/>
      <c r="CI59" s="178"/>
      <c r="CJ59" s="178"/>
      <c r="CK59" s="178"/>
      <c r="CL59" s="178"/>
      <c r="CM59" s="178"/>
      <c r="CN59" s="178"/>
      <c r="CO59" s="178"/>
      <c r="CP59" s="178"/>
      <c r="CQ59" s="178"/>
      <c r="CR59" s="178"/>
      <c r="CS59" s="178"/>
      <c r="CT59" s="178"/>
      <c r="CU59" s="178"/>
      <c r="CV59" s="178"/>
      <c r="CW59" s="178"/>
      <c r="CX59" s="178"/>
      <c r="CY59" s="178"/>
      <c r="CZ59" s="178"/>
      <c r="DA59" s="178"/>
      <c r="DB59" s="178"/>
      <c r="DC59" s="178"/>
      <c r="DD59" s="178"/>
      <c r="DE59" s="178"/>
      <c r="DF59" s="178"/>
      <c r="DG59" s="178"/>
      <c r="DH59" s="178"/>
      <c r="DI59" s="178"/>
      <c r="DJ59" s="178"/>
      <c r="DK59" s="178"/>
      <c r="DL59" s="178"/>
      <c r="DM59" s="178"/>
      <c r="DN59" s="178"/>
      <c r="DO59" s="178"/>
      <c r="DP59" s="178"/>
      <c r="DQ59" s="178"/>
      <c r="DR59" s="178"/>
      <c r="DS59" s="178"/>
      <c r="DT59" s="178"/>
      <c r="DU59" s="178"/>
      <c r="DV59" s="178"/>
      <c r="DW59" s="178"/>
      <c r="DX59" s="178"/>
      <c r="DY59" s="178"/>
      <c r="DZ59" s="178"/>
      <c r="EA59" s="178"/>
      <c r="EB59" s="178"/>
      <c r="EC59" s="178"/>
      <c r="ED59" s="178"/>
      <c r="EE59" s="178"/>
      <c r="EF59" s="178"/>
      <c r="EG59" s="178"/>
      <c r="EH59" s="178"/>
      <c r="EI59" s="178"/>
      <c r="EJ59" s="178"/>
      <c r="EK59" s="178"/>
      <c r="EL59" s="178"/>
      <c r="EM59" s="178"/>
      <c r="EN59" s="178"/>
      <c r="EO59" s="178"/>
      <c r="EP59" s="178"/>
      <c r="EQ59" s="178"/>
      <c r="ER59" s="178"/>
      <c r="ES59" s="178"/>
      <c r="ET59" s="178"/>
      <c r="EU59" s="178"/>
      <c r="EV59" s="178"/>
      <c r="EW59" s="178"/>
      <c r="EX59" s="178"/>
      <c r="EY59" s="178"/>
      <c r="EZ59" s="178"/>
      <c r="FA59" s="178"/>
      <c r="FB59" s="178"/>
      <c r="FC59" s="178"/>
      <c r="FD59" s="178"/>
      <c r="FE59" s="178"/>
      <c r="FF59" s="178"/>
      <c r="FG59" s="178"/>
      <c r="FH59" s="178"/>
      <c r="FI59" s="178"/>
      <c r="FJ59" s="178"/>
      <c r="FK59" s="178"/>
      <c r="FL59" s="178"/>
      <c r="FM59" s="178"/>
      <c r="FN59" s="178"/>
      <c r="FO59" s="178"/>
      <c r="FP59" s="178"/>
      <c r="FQ59" s="178"/>
      <c r="FR59" s="178"/>
      <c r="FS59" s="178"/>
      <c r="FT59" s="178"/>
      <c r="FU59" s="178"/>
      <c r="FV59" s="178"/>
      <c r="FW59" s="178"/>
      <c r="FX59" s="178"/>
      <c r="FY59" s="178"/>
      <c r="FZ59" s="178"/>
      <c r="GA59" s="178"/>
      <c r="GB59" s="178"/>
      <c r="GC59" s="178"/>
      <c r="GD59" s="178"/>
      <c r="GE59" s="178"/>
      <c r="GF59" s="178"/>
      <c r="GG59" s="178"/>
      <c r="GH59" s="178"/>
      <c r="GI59" s="178"/>
      <c r="GJ59" s="178"/>
      <c r="GK59" s="178"/>
      <c r="GL59" s="178"/>
      <c r="GM59" s="178"/>
      <c r="GN59" s="178"/>
      <c r="GO59" s="178"/>
      <c r="GP59" s="178"/>
      <c r="GQ59" s="178"/>
      <c r="GR59" s="178"/>
      <c r="GS59" s="178"/>
      <c r="GT59" s="178"/>
      <c r="GU59" s="178"/>
      <c r="GV59" s="178"/>
      <c r="GW59" s="178"/>
      <c r="GX59" s="178"/>
      <c r="GY59" s="178"/>
      <c r="GZ59" s="178"/>
      <c r="HA59" s="178"/>
      <c r="HB59" s="184"/>
      <c r="HC59" s="185"/>
      <c r="HD59" s="185"/>
      <c r="HE59" s="185"/>
      <c r="HF59" s="185"/>
      <c r="HG59" s="185"/>
      <c r="HH59" s="185"/>
      <c r="HI59" s="185"/>
      <c r="HJ59" s="185"/>
      <c r="HK59" s="185"/>
      <c r="HL59" s="185"/>
      <c r="HM59" s="185"/>
      <c r="HN59" s="185"/>
      <c r="HO59" s="185"/>
      <c r="HP59" s="185"/>
      <c r="HQ59" s="185"/>
    </row>
    <row r="60" ht="19.5" customHeight="1" spans="1:225">
      <c r="A60" s="182" t="s">
        <v>783</v>
      </c>
      <c r="B60" s="180">
        <v>1186</v>
      </c>
      <c r="C60" s="178"/>
      <c r="D60" s="178"/>
      <c r="E60" s="178"/>
      <c r="F60" s="178"/>
      <c r="G60" s="178"/>
      <c r="H60" s="178"/>
      <c r="I60" s="178"/>
      <c r="J60" s="178"/>
      <c r="K60" s="178"/>
      <c r="L60" s="178"/>
      <c r="M60" s="178"/>
      <c r="N60" s="178"/>
      <c r="O60" s="178"/>
      <c r="P60" s="178"/>
      <c r="Q60" s="178"/>
      <c r="R60" s="178"/>
      <c r="S60" s="178"/>
      <c r="T60" s="178"/>
      <c r="U60" s="178"/>
      <c r="V60" s="178"/>
      <c r="W60" s="178"/>
      <c r="X60" s="178"/>
      <c r="Y60" s="178"/>
      <c r="Z60" s="178"/>
      <c r="AA60" s="178"/>
      <c r="AB60" s="178"/>
      <c r="AC60" s="178"/>
      <c r="AD60" s="178"/>
      <c r="AE60" s="178"/>
      <c r="AF60" s="178"/>
      <c r="AG60" s="178"/>
      <c r="AH60" s="178"/>
      <c r="AI60" s="178"/>
      <c r="AJ60" s="178"/>
      <c r="AK60" s="178"/>
      <c r="AL60" s="178"/>
      <c r="AM60" s="178"/>
      <c r="AN60" s="178"/>
      <c r="AO60" s="178"/>
      <c r="AP60" s="178"/>
      <c r="AQ60" s="178"/>
      <c r="AR60" s="178"/>
      <c r="AS60" s="178"/>
      <c r="AT60" s="178"/>
      <c r="AU60" s="178"/>
      <c r="AV60" s="178"/>
      <c r="AW60" s="178"/>
      <c r="AX60" s="178"/>
      <c r="AY60" s="178"/>
      <c r="AZ60" s="178"/>
      <c r="BA60" s="178"/>
      <c r="BB60" s="178"/>
      <c r="BC60" s="178"/>
      <c r="BD60" s="178"/>
      <c r="BE60" s="178"/>
      <c r="BF60" s="178"/>
      <c r="BG60" s="178"/>
      <c r="BH60" s="178"/>
      <c r="BI60" s="178"/>
      <c r="BJ60" s="178"/>
      <c r="BK60" s="178"/>
      <c r="BL60" s="178"/>
      <c r="BM60" s="178"/>
      <c r="BN60" s="178"/>
      <c r="BO60" s="178"/>
      <c r="BP60" s="178"/>
      <c r="BQ60" s="178"/>
      <c r="BR60" s="178"/>
      <c r="BS60" s="178"/>
      <c r="BT60" s="178"/>
      <c r="BU60" s="178"/>
      <c r="BV60" s="178"/>
      <c r="BW60" s="178"/>
      <c r="BX60" s="178"/>
      <c r="BY60" s="178"/>
      <c r="BZ60" s="178"/>
      <c r="CA60" s="178"/>
      <c r="CB60" s="178"/>
      <c r="CC60" s="178"/>
      <c r="CD60" s="178"/>
      <c r="CE60" s="178"/>
      <c r="CF60" s="178"/>
      <c r="CG60" s="178"/>
      <c r="CH60" s="178"/>
      <c r="CI60" s="178"/>
      <c r="CJ60" s="178"/>
      <c r="CK60" s="178"/>
      <c r="CL60" s="178"/>
      <c r="CM60" s="178"/>
      <c r="CN60" s="178"/>
      <c r="CO60" s="178"/>
      <c r="CP60" s="178"/>
      <c r="CQ60" s="178"/>
      <c r="CR60" s="178"/>
      <c r="CS60" s="178"/>
      <c r="CT60" s="178"/>
      <c r="CU60" s="178"/>
      <c r="CV60" s="178"/>
      <c r="CW60" s="178"/>
      <c r="CX60" s="178"/>
      <c r="CY60" s="178"/>
      <c r="CZ60" s="178"/>
      <c r="DA60" s="178"/>
      <c r="DB60" s="178"/>
      <c r="DC60" s="178"/>
      <c r="DD60" s="178"/>
      <c r="DE60" s="178"/>
      <c r="DF60" s="178"/>
      <c r="DG60" s="178"/>
      <c r="DH60" s="178"/>
      <c r="DI60" s="178"/>
      <c r="DJ60" s="178"/>
      <c r="DK60" s="178"/>
      <c r="DL60" s="178"/>
      <c r="DM60" s="178"/>
      <c r="DN60" s="178"/>
      <c r="DO60" s="178"/>
      <c r="DP60" s="178"/>
      <c r="DQ60" s="178"/>
      <c r="DR60" s="178"/>
      <c r="DS60" s="178"/>
      <c r="DT60" s="178"/>
      <c r="DU60" s="178"/>
      <c r="DV60" s="178"/>
      <c r="DW60" s="178"/>
      <c r="DX60" s="178"/>
      <c r="DY60" s="178"/>
      <c r="DZ60" s="178"/>
      <c r="EA60" s="178"/>
      <c r="EB60" s="178"/>
      <c r="EC60" s="178"/>
      <c r="ED60" s="178"/>
      <c r="EE60" s="178"/>
      <c r="EF60" s="178"/>
      <c r="EG60" s="178"/>
      <c r="EH60" s="178"/>
      <c r="EI60" s="178"/>
      <c r="EJ60" s="178"/>
      <c r="EK60" s="178"/>
      <c r="EL60" s="178"/>
      <c r="EM60" s="178"/>
      <c r="EN60" s="178"/>
      <c r="EO60" s="178"/>
      <c r="EP60" s="178"/>
      <c r="EQ60" s="178"/>
      <c r="ER60" s="178"/>
      <c r="ES60" s="178"/>
      <c r="ET60" s="178"/>
      <c r="EU60" s="178"/>
      <c r="EV60" s="178"/>
      <c r="EW60" s="178"/>
      <c r="EX60" s="178"/>
      <c r="EY60" s="178"/>
      <c r="EZ60" s="178"/>
      <c r="FA60" s="178"/>
      <c r="FB60" s="178"/>
      <c r="FC60" s="178"/>
      <c r="FD60" s="178"/>
      <c r="FE60" s="178"/>
      <c r="FF60" s="178"/>
      <c r="FG60" s="178"/>
      <c r="FH60" s="178"/>
      <c r="FI60" s="178"/>
      <c r="FJ60" s="178"/>
      <c r="FK60" s="178"/>
      <c r="FL60" s="178"/>
      <c r="FM60" s="178"/>
      <c r="FN60" s="178"/>
      <c r="FO60" s="178"/>
      <c r="FP60" s="178"/>
      <c r="FQ60" s="178"/>
      <c r="FR60" s="178"/>
      <c r="FS60" s="178"/>
      <c r="FT60" s="178"/>
      <c r="FU60" s="178"/>
      <c r="FV60" s="178"/>
      <c r="FW60" s="178"/>
      <c r="FX60" s="178"/>
      <c r="FY60" s="178"/>
      <c r="FZ60" s="178"/>
      <c r="GA60" s="178"/>
      <c r="GB60" s="178"/>
      <c r="GC60" s="178"/>
      <c r="GD60" s="178"/>
      <c r="GE60" s="178"/>
      <c r="GF60" s="178"/>
      <c r="GG60" s="178"/>
      <c r="GH60" s="178"/>
      <c r="GI60" s="178"/>
      <c r="GJ60" s="178"/>
      <c r="GK60" s="178"/>
      <c r="GL60" s="178"/>
      <c r="GM60" s="178"/>
      <c r="GN60" s="178"/>
      <c r="GO60" s="178"/>
      <c r="GP60" s="178"/>
      <c r="GQ60" s="178"/>
      <c r="GR60" s="178"/>
      <c r="GS60" s="178"/>
      <c r="GT60" s="178"/>
      <c r="GU60" s="178"/>
      <c r="GV60" s="178"/>
      <c r="GW60" s="178"/>
      <c r="GX60" s="178"/>
      <c r="GY60" s="178"/>
      <c r="GZ60" s="178"/>
      <c r="HA60" s="178"/>
      <c r="HB60" s="184"/>
      <c r="HC60" s="185"/>
      <c r="HD60" s="185"/>
      <c r="HE60" s="185"/>
      <c r="HF60" s="185"/>
      <c r="HG60" s="185"/>
      <c r="HH60" s="185"/>
      <c r="HI60" s="185"/>
      <c r="HJ60" s="185"/>
      <c r="HK60" s="185"/>
      <c r="HL60" s="185"/>
      <c r="HM60" s="185"/>
      <c r="HN60" s="185"/>
      <c r="HO60" s="185"/>
      <c r="HP60" s="185"/>
      <c r="HQ60" s="185"/>
    </row>
    <row r="61" ht="19.5" customHeight="1" spans="1:225">
      <c r="A61" s="182" t="s">
        <v>784</v>
      </c>
      <c r="B61" s="180">
        <v>584</v>
      </c>
      <c r="C61" s="178"/>
      <c r="D61" s="178"/>
      <c r="E61" s="178"/>
      <c r="F61" s="178"/>
      <c r="G61" s="178"/>
      <c r="H61" s="178"/>
      <c r="I61" s="178"/>
      <c r="J61" s="178"/>
      <c r="K61" s="178"/>
      <c r="L61" s="178"/>
      <c r="M61" s="178"/>
      <c r="N61" s="178"/>
      <c r="O61" s="178"/>
      <c r="P61" s="178"/>
      <c r="Q61" s="178"/>
      <c r="R61" s="178"/>
      <c r="S61" s="178"/>
      <c r="T61" s="178"/>
      <c r="U61" s="178"/>
      <c r="V61" s="178"/>
      <c r="W61" s="178"/>
      <c r="X61" s="178"/>
      <c r="Y61" s="178"/>
      <c r="Z61" s="178"/>
      <c r="AA61" s="178"/>
      <c r="AB61" s="178"/>
      <c r="AC61" s="178"/>
      <c r="AD61" s="178"/>
      <c r="AE61" s="178"/>
      <c r="AF61" s="178"/>
      <c r="AG61" s="178"/>
      <c r="AH61" s="178"/>
      <c r="AI61" s="178"/>
      <c r="AJ61" s="178"/>
      <c r="AK61" s="178"/>
      <c r="AL61" s="178"/>
      <c r="AM61" s="178"/>
      <c r="AN61" s="178"/>
      <c r="AO61" s="178"/>
      <c r="AP61" s="178"/>
      <c r="AQ61" s="178"/>
      <c r="AR61" s="178"/>
      <c r="AS61" s="178"/>
      <c r="AT61" s="178"/>
      <c r="AU61" s="178"/>
      <c r="AV61" s="178"/>
      <c r="AW61" s="178"/>
      <c r="AX61" s="178"/>
      <c r="AY61" s="178"/>
      <c r="AZ61" s="178"/>
      <c r="BA61" s="178"/>
      <c r="BB61" s="178"/>
      <c r="BC61" s="178"/>
      <c r="BD61" s="178"/>
      <c r="BE61" s="178"/>
      <c r="BF61" s="178"/>
      <c r="BG61" s="178"/>
      <c r="BH61" s="178"/>
      <c r="BI61" s="178"/>
      <c r="BJ61" s="178"/>
      <c r="BK61" s="178"/>
      <c r="BL61" s="178"/>
      <c r="BM61" s="178"/>
      <c r="BN61" s="178"/>
      <c r="BO61" s="178"/>
      <c r="BP61" s="178"/>
      <c r="BQ61" s="178"/>
      <c r="BR61" s="178"/>
      <c r="BS61" s="178"/>
      <c r="BT61" s="178"/>
      <c r="BU61" s="178"/>
      <c r="BV61" s="178"/>
      <c r="BW61" s="178"/>
      <c r="BX61" s="178"/>
      <c r="BY61" s="178"/>
      <c r="BZ61" s="178"/>
      <c r="CA61" s="178"/>
      <c r="CB61" s="178"/>
      <c r="CC61" s="178"/>
      <c r="CD61" s="178"/>
      <c r="CE61" s="178"/>
      <c r="CF61" s="178"/>
      <c r="CG61" s="178"/>
      <c r="CH61" s="178"/>
      <c r="CI61" s="178"/>
      <c r="CJ61" s="178"/>
      <c r="CK61" s="178"/>
      <c r="CL61" s="178"/>
      <c r="CM61" s="178"/>
      <c r="CN61" s="178"/>
      <c r="CO61" s="178"/>
      <c r="CP61" s="178"/>
      <c r="CQ61" s="178"/>
      <c r="CR61" s="178"/>
      <c r="CS61" s="178"/>
      <c r="CT61" s="178"/>
      <c r="CU61" s="178"/>
      <c r="CV61" s="178"/>
      <c r="CW61" s="178"/>
      <c r="CX61" s="178"/>
      <c r="CY61" s="178"/>
      <c r="CZ61" s="178"/>
      <c r="DA61" s="178"/>
      <c r="DB61" s="178"/>
      <c r="DC61" s="178"/>
      <c r="DD61" s="178"/>
      <c r="DE61" s="178"/>
      <c r="DF61" s="178"/>
      <c r="DG61" s="178"/>
      <c r="DH61" s="178"/>
      <c r="DI61" s="178"/>
      <c r="DJ61" s="178"/>
      <c r="DK61" s="178"/>
      <c r="DL61" s="178"/>
      <c r="DM61" s="178"/>
      <c r="DN61" s="178"/>
      <c r="DO61" s="178"/>
      <c r="DP61" s="178"/>
      <c r="DQ61" s="178"/>
      <c r="DR61" s="178"/>
      <c r="DS61" s="178"/>
      <c r="DT61" s="178"/>
      <c r="DU61" s="178"/>
      <c r="DV61" s="178"/>
      <c r="DW61" s="178"/>
      <c r="DX61" s="178"/>
      <c r="DY61" s="178"/>
      <c r="DZ61" s="178"/>
      <c r="EA61" s="178"/>
      <c r="EB61" s="178"/>
      <c r="EC61" s="178"/>
      <c r="ED61" s="178"/>
      <c r="EE61" s="178"/>
      <c r="EF61" s="178"/>
      <c r="EG61" s="178"/>
      <c r="EH61" s="178"/>
      <c r="EI61" s="178"/>
      <c r="EJ61" s="178"/>
      <c r="EK61" s="178"/>
      <c r="EL61" s="178"/>
      <c r="EM61" s="178"/>
      <c r="EN61" s="178"/>
      <c r="EO61" s="178"/>
      <c r="EP61" s="178"/>
      <c r="EQ61" s="178"/>
      <c r="ER61" s="178"/>
      <c r="ES61" s="178"/>
      <c r="ET61" s="178"/>
      <c r="EU61" s="178"/>
      <c r="EV61" s="178"/>
      <c r="EW61" s="178"/>
      <c r="EX61" s="178"/>
      <c r="EY61" s="178"/>
      <c r="EZ61" s="178"/>
      <c r="FA61" s="178"/>
      <c r="FB61" s="178"/>
      <c r="FC61" s="178"/>
      <c r="FD61" s="178"/>
      <c r="FE61" s="178"/>
      <c r="FF61" s="178"/>
      <c r="FG61" s="178"/>
      <c r="FH61" s="178"/>
      <c r="FI61" s="178"/>
      <c r="FJ61" s="178"/>
      <c r="FK61" s="178"/>
      <c r="FL61" s="178"/>
      <c r="FM61" s="178"/>
      <c r="FN61" s="178"/>
      <c r="FO61" s="178"/>
      <c r="FP61" s="178"/>
      <c r="FQ61" s="178"/>
      <c r="FR61" s="178"/>
      <c r="FS61" s="178"/>
      <c r="FT61" s="178"/>
      <c r="FU61" s="178"/>
      <c r="FV61" s="178"/>
      <c r="FW61" s="178"/>
      <c r="FX61" s="178"/>
      <c r="FY61" s="178"/>
      <c r="FZ61" s="178"/>
      <c r="GA61" s="178"/>
      <c r="GB61" s="178"/>
      <c r="GC61" s="178"/>
      <c r="GD61" s="178"/>
      <c r="GE61" s="178"/>
      <c r="GF61" s="178"/>
      <c r="GG61" s="178"/>
      <c r="GH61" s="178"/>
      <c r="GI61" s="178"/>
      <c r="GJ61" s="178"/>
      <c r="GK61" s="178"/>
      <c r="GL61" s="178"/>
      <c r="GM61" s="178"/>
      <c r="GN61" s="178"/>
      <c r="GO61" s="178"/>
      <c r="GP61" s="178"/>
      <c r="GQ61" s="178"/>
      <c r="GR61" s="178"/>
      <c r="GS61" s="178"/>
      <c r="GT61" s="178"/>
      <c r="GU61" s="178"/>
      <c r="GV61" s="178"/>
      <c r="GW61" s="178"/>
      <c r="GX61" s="178"/>
      <c r="GY61" s="178"/>
      <c r="GZ61" s="178"/>
      <c r="HA61" s="178"/>
      <c r="HB61" s="184"/>
      <c r="HC61" s="185"/>
      <c r="HD61" s="185"/>
      <c r="HE61" s="185"/>
      <c r="HF61" s="185"/>
      <c r="HG61" s="185"/>
      <c r="HH61" s="185"/>
      <c r="HI61" s="185"/>
      <c r="HJ61" s="185"/>
      <c r="HK61" s="185"/>
      <c r="HL61" s="185"/>
      <c r="HM61" s="185"/>
      <c r="HN61" s="185"/>
      <c r="HO61" s="185"/>
      <c r="HP61" s="185"/>
      <c r="HQ61" s="185"/>
    </row>
    <row r="62" ht="19.5" customHeight="1" spans="1:225">
      <c r="A62" s="182" t="s">
        <v>785</v>
      </c>
      <c r="B62" s="180">
        <v>173</v>
      </c>
      <c r="C62" s="178"/>
      <c r="D62" s="178"/>
      <c r="E62" s="178"/>
      <c r="F62" s="178"/>
      <c r="G62" s="178"/>
      <c r="H62" s="178"/>
      <c r="I62" s="178"/>
      <c r="J62" s="178"/>
      <c r="K62" s="178"/>
      <c r="L62" s="178"/>
      <c r="M62" s="178"/>
      <c r="N62" s="178"/>
      <c r="O62" s="178"/>
      <c r="P62" s="178"/>
      <c r="Q62" s="178"/>
      <c r="R62" s="178"/>
      <c r="S62" s="178"/>
      <c r="T62" s="178"/>
      <c r="U62" s="178"/>
      <c r="V62" s="178"/>
      <c r="W62" s="178"/>
      <c r="X62" s="178"/>
      <c r="Y62" s="178"/>
      <c r="Z62" s="178"/>
      <c r="AA62" s="178"/>
      <c r="AB62" s="178"/>
      <c r="AC62" s="178"/>
      <c r="AD62" s="178"/>
      <c r="AE62" s="178"/>
      <c r="AF62" s="178"/>
      <c r="AG62" s="178"/>
      <c r="AH62" s="178"/>
      <c r="AI62" s="178"/>
      <c r="AJ62" s="178"/>
      <c r="AK62" s="178"/>
      <c r="AL62" s="178"/>
      <c r="AM62" s="178"/>
      <c r="AN62" s="178"/>
      <c r="AO62" s="178"/>
      <c r="AP62" s="178"/>
      <c r="AQ62" s="178"/>
      <c r="AR62" s="178"/>
      <c r="AS62" s="178"/>
      <c r="AT62" s="178"/>
      <c r="AU62" s="178"/>
      <c r="AV62" s="178"/>
      <c r="AW62" s="178"/>
      <c r="AX62" s="178"/>
      <c r="AY62" s="178"/>
      <c r="AZ62" s="178"/>
      <c r="BA62" s="178"/>
      <c r="BB62" s="178"/>
      <c r="BC62" s="178"/>
      <c r="BD62" s="178"/>
      <c r="BE62" s="178"/>
      <c r="BF62" s="178"/>
      <c r="BG62" s="178"/>
      <c r="BH62" s="178"/>
      <c r="BI62" s="178"/>
      <c r="BJ62" s="178"/>
      <c r="BK62" s="178"/>
      <c r="BL62" s="178"/>
      <c r="BM62" s="178"/>
      <c r="BN62" s="178"/>
      <c r="BO62" s="178"/>
      <c r="BP62" s="178"/>
      <c r="BQ62" s="178"/>
      <c r="BR62" s="178"/>
      <c r="BS62" s="178"/>
      <c r="BT62" s="178"/>
      <c r="BU62" s="178"/>
      <c r="BV62" s="178"/>
      <c r="BW62" s="178"/>
      <c r="BX62" s="178"/>
      <c r="BY62" s="178"/>
      <c r="BZ62" s="178"/>
      <c r="CA62" s="178"/>
      <c r="CB62" s="178"/>
      <c r="CC62" s="178"/>
      <c r="CD62" s="178"/>
      <c r="CE62" s="178"/>
      <c r="CF62" s="178"/>
      <c r="CG62" s="178"/>
      <c r="CH62" s="178"/>
      <c r="CI62" s="178"/>
      <c r="CJ62" s="178"/>
      <c r="CK62" s="178"/>
      <c r="CL62" s="178"/>
      <c r="CM62" s="178"/>
      <c r="CN62" s="178"/>
      <c r="CO62" s="178"/>
      <c r="CP62" s="178"/>
      <c r="CQ62" s="178"/>
      <c r="CR62" s="178"/>
      <c r="CS62" s="178"/>
      <c r="CT62" s="178"/>
      <c r="CU62" s="178"/>
      <c r="CV62" s="178"/>
      <c r="CW62" s="178"/>
      <c r="CX62" s="178"/>
      <c r="CY62" s="178"/>
      <c r="CZ62" s="178"/>
      <c r="DA62" s="178"/>
      <c r="DB62" s="178"/>
      <c r="DC62" s="178"/>
      <c r="DD62" s="178"/>
      <c r="DE62" s="178"/>
      <c r="DF62" s="178"/>
      <c r="DG62" s="178"/>
      <c r="DH62" s="178"/>
      <c r="DI62" s="178"/>
      <c r="DJ62" s="178"/>
      <c r="DK62" s="178"/>
      <c r="DL62" s="178"/>
      <c r="DM62" s="178"/>
      <c r="DN62" s="178"/>
      <c r="DO62" s="178"/>
      <c r="DP62" s="178"/>
      <c r="DQ62" s="178"/>
      <c r="DR62" s="178"/>
      <c r="DS62" s="178"/>
      <c r="DT62" s="178"/>
      <c r="DU62" s="178"/>
      <c r="DV62" s="178"/>
      <c r="DW62" s="178"/>
      <c r="DX62" s="178"/>
      <c r="DY62" s="178"/>
      <c r="DZ62" s="178"/>
      <c r="EA62" s="178"/>
      <c r="EB62" s="178"/>
      <c r="EC62" s="178"/>
      <c r="ED62" s="178"/>
      <c r="EE62" s="178"/>
      <c r="EF62" s="178"/>
      <c r="EG62" s="178"/>
      <c r="EH62" s="178"/>
      <c r="EI62" s="178"/>
      <c r="EJ62" s="178"/>
      <c r="EK62" s="178"/>
      <c r="EL62" s="178"/>
      <c r="EM62" s="178"/>
      <c r="EN62" s="178"/>
      <c r="EO62" s="178"/>
      <c r="EP62" s="178"/>
      <c r="EQ62" s="178"/>
      <c r="ER62" s="178"/>
      <c r="ES62" s="178"/>
      <c r="ET62" s="178"/>
      <c r="EU62" s="178"/>
      <c r="EV62" s="178"/>
      <c r="EW62" s="178"/>
      <c r="EX62" s="178"/>
      <c r="EY62" s="178"/>
      <c r="EZ62" s="178"/>
      <c r="FA62" s="178"/>
      <c r="FB62" s="178"/>
      <c r="FC62" s="178"/>
      <c r="FD62" s="178"/>
      <c r="FE62" s="178"/>
      <c r="FF62" s="178"/>
      <c r="FG62" s="178"/>
      <c r="FH62" s="178"/>
      <c r="FI62" s="178"/>
      <c r="FJ62" s="178"/>
      <c r="FK62" s="178"/>
      <c r="FL62" s="178"/>
      <c r="FM62" s="178"/>
      <c r="FN62" s="178"/>
      <c r="FO62" s="178"/>
      <c r="FP62" s="178"/>
      <c r="FQ62" s="178"/>
      <c r="FR62" s="178"/>
      <c r="FS62" s="178"/>
      <c r="FT62" s="178"/>
      <c r="FU62" s="178"/>
      <c r="FV62" s="178"/>
      <c r="FW62" s="178"/>
      <c r="FX62" s="178"/>
      <c r="FY62" s="178"/>
      <c r="FZ62" s="178"/>
      <c r="GA62" s="178"/>
      <c r="GB62" s="178"/>
      <c r="GC62" s="178"/>
      <c r="GD62" s="178"/>
      <c r="GE62" s="178"/>
      <c r="GF62" s="178"/>
      <c r="GG62" s="178"/>
      <c r="GH62" s="178"/>
      <c r="GI62" s="178"/>
      <c r="GJ62" s="178"/>
      <c r="GK62" s="178"/>
      <c r="GL62" s="178"/>
      <c r="GM62" s="178"/>
      <c r="GN62" s="178"/>
      <c r="GO62" s="178"/>
      <c r="GP62" s="178"/>
      <c r="GQ62" s="178"/>
      <c r="GR62" s="178"/>
      <c r="GS62" s="178"/>
      <c r="GT62" s="178"/>
      <c r="GU62" s="178"/>
      <c r="GV62" s="178"/>
      <c r="GW62" s="178"/>
      <c r="GX62" s="178"/>
      <c r="GY62" s="178"/>
      <c r="GZ62" s="178"/>
      <c r="HA62" s="178"/>
      <c r="HB62" s="184"/>
      <c r="HC62" s="185"/>
      <c r="HD62" s="185"/>
      <c r="HE62" s="185"/>
      <c r="HF62" s="185"/>
      <c r="HG62" s="185"/>
      <c r="HH62" s="185"/>
      <c r="HI62" s="185"/>
      <c r="HJ62" s="185"/>
      <c r="HK62" s="185"/>
      <c r="HL62" s="185"/>
      <c r="HM62" s="185"/>
      <c r="HN62" s="185"/>
      <c r="HO62" s="185"/>
      <c r="HP62" s="185"/>
      <c r="HQ62" s="185"/>
    </row>
    <row r="63" ht="19.5" customHeight="1" spans="1:225">
      <c r="A63" s="182" t="s">
        <v>786</v>
      </c>
      <c r="B63" s="180">
        <v>321</v>
      </c>
      <c r="C63" s="178"/>
      <c r="D63" s="178"/>
      <c r="E63" s="178"/>
      <c r="F63" s="178"/>
      <c r="G63" s="178"/>
      <c r="H63" s="178"/>
      <c r="I63" s="178"/>
      <c r="J63" s="178"/>
      <c r="K63" s="178"/>
      <c r="L63" s="178"/>
      <c r="M63" s="178"/>
      <c r="N63" s="178"/>
      <c r="O63" s="178"/>
      <c r="P63" s="178"/>
      <c r="Q63" s="178"/>
      <c r="R63" s="178"/>
      <c r="S63" s="178"/>
      <c r="T63" s="178"/>
      <c r="U63" s="178"/>
      <c r="V63" s="178"/>
      <c r="W63" s="178"/>
      <c r="X63" s="178"/>
      <c r="Y63" s="178"/>
      <c r="Z63" s="178"/>
      <c r="AA63" s="178"/>
      <c r="AB63" s="178"/>
      <c r="AC63" s="178"/>
      <c r="AD63" s="178"/>
      <c r="AE63" s="178"/>
      <c r="AF63" s="178"/>
      <c r="AG63" s="178"/>
      <c r="AH63" s="178"/>
      <c r="AI63" s="178"/>
      <c r="AJ63" s="178"/>
      <c r="AK63" s="178"/>
      <c r="AL63" s="178"/>
      <c r="AM63" s="178"/>
      <c r="AN63" s="178"/>
      <c r="AO63" s="178"/>
      <c r="AP63" s="178"/>
      <c r="AQ63" s="178"/>
      <c r="AR63" s="178"/>
      <c r="AS63" s="178"/>
      <c r="AT63" s="178"/>
      <c r="AU63" s="178"/>
      <c r="AV63" s="178"/>
      <c r="AW63" s="178"/>
      <c r="AX63" s="178"/>
      <c r="AY63" s="178"/>
      <c r="AZ63" s="178"/>
      <c r="BA63" s="178"/>
      <c r="BB63" s="178"/>
      <c r="BC63" s="178"/>
      <c r="BD63" s="178"/>
      <c r="BE63" s="178"/>
      <c r="BF63" s="178"/>
      <c r="BG63" s="178"/>
      <c r="BH63" s="178"/>
      <c r="BI63" s="178"/>
      <c r="BJ63" s="178"/>
      <c r="BK63" s="178"/>
      <c r="BL63" s="178"/>
      <c r="BM63" s="178"/>
      <c r="BN63" s="178"/>
      <c r="BO63" s="178"/>
      <c r="BP63" s="178"/>
      <c r="BQ63" s="178"/>
      <c r="BR63" s="178"/>
      <c r="BS63" s="178"/>
      <c r="BT63" s="178"/>
      <c r="BU63" s="178"/>
      <c r="BV63" s="178"/>
      <c r="BW63" s="178"/>
      <c r="BX63" s="178"/>
      <c r="BY63" s="178"/>
      <c r="BZ63" s="178"/>
      <c r="CA63" s="178"/>
      <c r="CB63" s="178"/>
      <c r="CC63" s="178"/>
      <c r="CD63" s="178"/>
      <c r="CE63" s="178"/>
      <c r="CF63" s="178"/>
      <c r="CG63" s="178"/>
      <c r="CH63" s="178"/>
      <c r="CI63" s="178"/>
      <c r="CJ63" s="178"/>
      <c r="CK63" s="178"/>
      <c r="CL63" s="178"/>
      <c r="CM63" s="178"/>
      <c r="CN63" s="178"/>
      <c r="CO63" s="178"/>
      <c r="CP63" s="178"/>
      <c r="CQ63" s="178"/>
      <c r="CR63" s="178"/>
      <c r="CS63" s="178"/>
      <c r="CT63" s="178"/>
      <c r="CU63" s="178"/>
      <c r="CV63" s="178"/>
      <c r="CW63" s="178"/>
      <c r="CX63" s="178"/>
      <c r="CY63" s="178"/>
      <c r="CZ63" s="178"/>
      <c r="DA63" s="178"/>
      <c r="DB63" s="178"/>
      <c r="DC63" s="178"/>
      <c r="DD63" s="178"/>
      <c r="DE63" s="178"/>
      <c r="DF63" s="178"/>
      <c r="DG63" s="178"/>
      <c r="DH63" s="178"/>
      <c r="DI63" s="178"/>
      <c r="DJ63" s="178"/>
      <c r="DK63" s="178"/>
      <c r="DL63" s="178"/>
      <c r="DM63" s="178"/>
      <c r="DN63" s="178"/>
      <c r="DO63" s="178"/>
      <c r="DP63" s="178"/>
      <c r="DQ63" s="178"/>
      <c r="DR63" s="178"/>
      <c r="DS63" s="178"/>
      <c r="DT63" s="178"/>
      <c r="DU63" s="178"/>
      <c r="DV63" s="178"/>
      <c r="DW63" s="178"/>
      <c r="DX63" s="178"/>
      <c r="DY63" s="178"/>
      <c r="DZ63" s="178"/>
      <c r="EA63" s="178"/>
      <c r="EB63" s="178"/>
      <c r="EC63" s="178"/>
      <c r="ED63" s="178"/>
      <c r="EE63" s="178"/>
      <c r="EF63" s="178"/>
      <c r="EG63" s="178"/>
      <c r="EH63" s="178"/>
      <c r="EI63" s="178"/>
      <c r="EJ63" s="178"/>
      <c r="EK63" s="178"/>
      <c r="EL63" s="178"/>
      <c r="EM63" s="178"/>
      <c r="EN63" s="178"/>
      <c r="EO63" s="178"/>
      <c r="EP63" s="178"/>
      <c r="EQ63" s="178"/>
      <c r="ER63" s="178"/>
      <c r="ES63" s="178"/>
      <c r="ET63" s="178"/>
      <c r="EU63" s="178"/>
      <c r="EV63" s="178"/>
      <c r="EW63" s="178"/>
      <c r="EX63" s="178"/>
      <c r="EY63" s="178"/>
      <c r="EZ63" s="178"/>
      <c r="FA63" s="178"/>
      <c r="FB63" s="178"/>
      <c r="FC63" s="178"/>
      <c r="FD63" s="178"/>
      <c r="FE63" s="178"/>
      <c r="FF63" s="178"/>
      <c r="FG63" s="178"/>
      <c r="FH63" s="178"/>
      <c r="FI63" s="178"/>
      <c r="FJ63" s="178"/>
      <c r="FK63" s="178"/>
      <c r="FL63" s="178"/>
      <c r="FM63" s="178"/>
      <c r="FN63" s="178"/>
      <c r="FO63" s="178"/>
      <c r="FP63" s="178"/>
      <c r="FQ63" s="178"/>
      <c r="FR63" s="178"/>
      <c r="FS63" s="178"/>
      <c r="FT63" s="178"/>
      <c r="FU63" s="178"/>
      <c r="FV63" s="178"/>
      <c r="FW63" s="178"/>
      <c r="FX63" s="178"/>
      <c r="FY63" s="178"/>
      <c r="FZ63" s="178"/>
      <c r="GA63" s="178"/>
      <c r="GB63" s="178"/>
      <c r="GC63" s="178"/>
      <c r="GD63" s="178"/>
      <c r="GE63" s="178"/>
      <c r="GF63" s="178"/>
      <c r="GG63" s="178"/>
      <c r="GH63" s="178"/>
      <c r="GI63" s="178"/>
      <c r="GJ63" s="178"/>
      <c r="GK63" s="178"/>
      <c r="GL63" s="178"/>
      <c r="GM63" s="178"/>
      <c r="GN63" s="178"/>
      <c r="GO63" s="178"/>
      <c r="GP63" s="178"/>
      <c r="GQ63" s="178"/>
      <c r="GR63" s="178"/>
      <c r="GS63" s="178"/>
      <c r="GT63" s="178"/>
      <c r="GU63" s="178"/>
      <c r="GV63" s="178"/>
      <c r="GW63" s="178"/>
      <c r="GX63" s="178"/>
      <c r="GY63" s="178"/>
      <c r="GZ63" s="178"/>
      <c r="HA63" s="178"/>
      <c r="HB63" s="184"/>
      <c r="HC63" s="185"/>
      <c r="HD63" s="185"/>
      <c r="HE63" s="185"/>
      <c r="HF63" s="185"/>
      <c r="HG63" s="185"/>
      <c r="HH63" s="185"/>
      <c r="HI63" s="185"/>
      <c r="HJ63" s="185"/>
      <c r="HK63" s="185"/>
      <c r="HL63" s="185"/>
      <c r="HM63" s="185"/>
      <c r="HN63" s="185"/>
      <c r="HO63" s="185"/>
      <c r="HP63" s="185"/>
      <c r="HQ63" s="185"/>
    </row>
    <row r="64" ht="19.5" customHeight="1" spans="1:225">
      <c r="A64" s="182" t="s">
        <v>787</v>
      </c>
      <c r="B64" s="180">
        <v>96</v>
      </c>
      <c r="C64" s="178"/>
      <c r="D64" s="178"/>
      <c r="E64" s="178"/>
      <c r="F64" s="178"/>
      <c r="G64" s="178"/>
      <c r="H64" s="178"/>
      <c r="I64" s="178"/>
      <c r="J64" s="178"/>
      <c r="K64" s="178"/>
      <c r="L64" s="178"/>
      <c r="M64" s="178"/>
      <c r="N64" s="178"/>
      <c r="O64" s="178"/>
      <c r="P64" s="178"/>
      <c r="Q64" s="178"/>
      <c r="R64" s="178"/>
      <c r="S64" s="178"/>
      <c r="T64" s="178"/>
      <c r="U64" s="178"/>
      <c r="V64" s="178"/>
      <c r="W64" s="178"/>
      <c r="X64" s="178"/>
      <c r="Y64" s="178"/>
      <c r="Z64" s="178"/>
      <c r="AA64" s="178"/>
      <c r="AB64" s="178"/>
      <c r="AC64" s="178"/>
      <c r="AD64" s="178"/>
      <c r="AE64" s="178"/>
      <c r="AF64" s="178"/>
      <c r="AG64" s="178"/>
      <c r="AH64" s="178"/>
      <c r="AI64" s="178"/>
      <c r="AJ64" s="178"/>
      <c r="AK64" s="178"/>
      <c r="AL64" s="178"/>
      <c r="AM64" s="178"/>
      <c r="AN64" s="178"/>
      <c r="AO64" s="178"/>
      <c r="AP64" s="178"/>
      <c r="AQ64" s="178"/>
      <c r="AR64" s="178"/>
      <c r="AS64" s="178"/>
      <c r="AT64" s="178"/>
      <c r="AU64" s="178"/>
      <c r="AV64" s="178"/>
      <c r="AW64" s="178"/>
      <c r="AX64" s="178"/>
      <c r="AY64" s="178"/>
      <c r="AZ64" s="178"/>
      <c r="BA64" s="178"/>
      <c r="BB64" s="178"/>
      <c r="BC64" s="178"/>
      <c r="BD64" s="178"/>
      <c r="BE64" s="178"/>
      <c r="BF64" s="178"/>
      <c r="BG64" s="178"/>
      <c r="BH64" s="178"/>
      <c r="BI64" s="178"/>
      <c r="BJ64" s="178"/>
      <c r="BK64" s="178"/>
      <c r="BL64" s="178"/>
      <c r="BM64" s="178"/>
      <c r="BN64" s="178"/>
      <c r="BO64" s="178"/>
      <c r="BP64" s="178"/>
      <c r="BQ64" s="178"/>
      <c r="BR64" s="178"/>
      <c r="BS64" s="178"/>
      <c r="BT64" s="178"/>
      <c r="BU64" s="178"/>
      <c r="BV64" s="178"/>
      <c r="BW64" s="178"/>
      <c r="BX64" s="178"/>
      <c r="BY64" s="178"/>
      <c r="BZ64" s="178"/>
      <c r="CA64" s="178"/>
      <c r="CB64" s="178"/>
      <c r="CC64" s="178"/>
      <c r="CD64" s="178"/>
      <c r="CE64" s="178"/>
      <c r="CF64" s="178"/>
      <c r="CG64" s="178"/>
      <c r="CH64" s="178"/>
      <c r="CI64" s="178"/>
      <c r="CJ64" s="178"/>
      <c r="CK64" s="178"/>
      <c r="CL64" s="178"/>
      <c r="CM64" s="178"/>
      <c r="CN64" s="178"/>
      <c r="CO64" s="178"/>
      <c r="CP64" s="178"/>
      <c r="CQ64" s="178"/>
      <c r="CR64" s="178"/>
      <c r="CS64" s="178"/>
      <c r="CT64" s="178"/>
      <c r="CU64" s="178"/>
      <c r="CV64" s="178"/>
      <c r="CW64" s="178"/>
      <c r="CX64" s="178"/>
      <c r="CY64" s="178"/>
      <c r="CZ64" s="178"/>
      <c r="DA64" s="178"/>
      <c r="DB64" s="178"/>
      <c r="DC64" s="178"/>
      <c r="DD64" s="178"/>
      <c r="DE64" s="178"/>
      <c r="DF64" s="178"/>
      <c r="DG64" s="178"/>
      <c r="DH64" s="178"/>
      <c r="DI64" s="178"/>
      <c r="DJ64" s="178"/>
      <c r="DK64" s="178"/>
      <c r="DL64" s="178"/>
      <c r="DM64" s="178"/>
      <c r="DN64" s="178"/>
      <c r="DO64" s="178"/>
      <c r="DP64" s="178"/>
      <c r="DQ64" s="178"/>
      <c r="DR64" s="178"/>
      <c r="DS64" s="178"/>
      <c r="DT64" s="178"/>
      <c r="DU64" s="178"/>
      <c r="DV64" s="178"/>
      <c r="DW64" s="178"/>
      <c r="DX64" s="178"/>
      <c r="DY64" s="178"/>
      <c r="DZ64" s="178"/>
      <c r="EA64" s="178"/>
      <c r="EB64" s="178"/>
      <c r="EC64" s="178"/>
      <c r="ED64" s="178"/>
      <c r="EE64" s="178"/>
      <c r="EF64" s="178"/>
      <c r="EG64" s="178"/>
      <c r="EH64" s="178"/>
      <c r="EI64" s="178"/>
      <c r="EJ64" s="178"/>
      <c r="EK64" s="178"/>
      <c r="EL64" s="178"/>
      <c r="EM64" s="178"/>
      <c r="EN64" s="178"/>
      <c r="EO64" s="178"/>
      <c r="EP64" s="178"/>
      <c r="EQ64" s="178"/>
      <c r="ER64" s="178"/>
      <c r="ES64" s="178"/>
      <c r="ET64" s="178"/>
      <c r="EU64" s="178"/>
      <c r="EV64" s="178"/>
      <c r="EW64" s="178"/>
      <c r="EX64" s="178"/>
      <c r="EY64" s="178"/>
      <c r="EZ64" s="178"/>
      <c r="FA64" s="178"/>
      <c r="FB64" s="178"/>
      <c r="FC64" s="178"/>
      <c r="FD64" s="178"/>
      <c r="FE64" s="178"/>
      <c r="FF64" s="178"/>
      <c r="FG64" s="178"/>
      <c r="FH64" s="178"/>
      <c r="FI64" s="178"/>
      <c r="FJ64" s="178"/>
      <c r="FK64" s="178"/>
      <c r="FL64" s="178"/>
      <c r="FM64" s="178"/>
      <c r="FN64" s="178"/>
      <c r="FO64" s="178"/>
      <c r="FP64" s="178"/>
      <c r="FQ64" s="178"/>
      <c r="FR64" s="178"/>
      <c r="FS64" s="178"/>
      <c r="FT64" s="178"/>
      <c r="FU64" s="178"/>
      <c r="FV64" s="178"/>
      <c r="FW64" s="178"/>
      <c r="FX64" s="178"/>
      <c r="FY64" s="178"/>
      <c r="FZ64" s="178"/>
      <c r="GA64" s="178"/>
      <c r="GB64" s="178"/>
      <c r="GC64" s="178"/>
      <c r="GD64" s="178"/>
      <c r="GE64" s="178"/>
      <c r="GF64" s="178"/>
      <c r="GG64" s="178"/>
      <c r="GH64" s="178"/>
      <c r="GI64" s="178"/>
      <c r="GJ64" s="178"/>
      <c r="GK64" s="178"/>
      <c r="GL64" s="178"/>
      <c r="GM64" s="178"/>
      <c r="GN64" s="178"/>
      <c r="GO64" s="178"/>
      <c r="GP64" s="178"/>
      <c r="GQ64" s="178"/>
      <c r="GR64" s="178"/>
      <c r="GS64" s="178"/>
      <c r="GT64" s="178"/>
      <c r="GU64" s="178"/>
      <c r="GV64" s="178"/>
      <c r="GW64" s="178"/>
      <c r="GX64" s="178"/>
      <c r="GY64" s="178"/>
      <c r="GZ64" s="178"/>
      <c r="HA64" s="178"/>
      <c r="HB64" s="184"/>
      <c r="HC64" s="185"/>
      <c r="HD64" s="185"/>
      <c r="HE64" s="185"/>
      <c r="HF64" s="185"/>
      <c r="HG64" s="185"/>
      <c r="HH64" s="185"/>
      <c r="HI64" s="185"/>
      <c r="HJ64" s="185"/>
      <c r="HK64" s="185"/>
      <c r="HL64" s="185"/>
      <c r="HM64" s="185"/>
      <c r="HN64" s="185"/>
      <c r="HO64" s="185"/>
      <c r="HP64" s="185"/>
      <c r="HQ64" s="185"/>
    </row>
    <row r="65" ht="19.5" customHeight="1" spans="1:225">
      <c r="A65" s="182" t="s">
        <v>788</v>
      </c>
      <c r="B65" s="158">
        <v>12</v>
      </c>
      <c r="C65" s="178"/>
      <c r="D65" s="178"/>
      <c r="E65" s="178"/>
      <c r="F65" s="178"/>
      <c r="G65" s="178"/>
      <c r="H65" s="178"/>
      <c r="I65" s="178"/>
      <c r="J65" s="178"/>
      <c r="K65" s="178"/>
      <c r="L65" s="178"/>
      <c r="M65" s="178"/>
      <c r="N65" s="178"/>
      <c r="O65" s="178"/>
      <c r="P65" s="178"/>
      <c r="Q65" s="178"/>
      <c r="R65" s="178"/>
      <c r="S65" s="178"/>
      <c r="T65" s="178"/>
      <c r="U65" s="178"/>
      <c r="V65" s="178"/>
      <c r="W65" s="178"/>
      <c r="X65" s="178"/>
      <c r="Y65" s="178"/>
      <c r="Z65" s="178"/>
      <c r="AA65" s="178"/>
      <c r="AB65" s="178"/>
      <c r="AC65" s="178"/>
      <c r="AD65" s="178"/>
      <c r="AE65" s="178"/>
      <c r="AF65" s="178"/>
      <c r="AG65" s="178"/>
      <c r="AH65" s="178"/>
      <c r="AI65" s="178"/>
      <c r="AJ65" s="178"/>
      <c r="AK65" s="178"/>
      <c r="AL65" s="178"/>
      <c r="AM65" s="178"/>
      <c r="AN65" s="178"/>
      <c r="AO65" s="178"/>
      <c r="AP65" s="178"/>
      <c r="AQ65" s="178"/>
      <c r="AR65" s="178"/>
      <c r="AS65" s="178"/>
      <c r="AT65" s="178"/>
      <c r="AU65" s="178"/>
      <c r="AV65" s="178"/>
      <c r="AW65" s="178"/>
      <c r="AX65" s="178"/>
      <c r="AY65" s="178"/>
      <c r="AZ65" s="178"/>
      <c r="BA65" s="178"/>
      <c r="BB65" s="178"/>
      <c r="BC65" s="178"/>
      <c r="BD65" s="178"/>
      <c r="BE65" s="178"/>
      <c r="BF65" s="178"/>
      <c r="BG65" s="178"/>
      <c r="BH65" s="178"/>
      <c r="BI65" s="178"/>
      <c r="BJ65" s="178"/>
      <c r="BK65" s="178"/>
      <c r="BL65" s="178"/>
      <c r="BM65" s="178"/>
      <c r="BN65" s="178"/>
      <c r="BO65" s="178"/>
      <c r="BP65" s="178"/>
      <c r="BQ65" s="178"/>
      <c r="BR65" s="178"/>
      <c r="BS65" s="178"/>
      <c r="BT65" s="178"/>
      <c r="BU65" s="178"/>
      <c r="BV65" s="178"/>
      <c r="BW65" s="178"/>
      <c r="BX65" s="178"/>
      <c r="BY65" s="178"/>
      <c r="BZ65" s="178"/>
      <c r="CA65" s="178"/>
      <c r="CB65" s="178"/>
      <c r="CC65" s="178"/>
      <c r="CD65" s="178"/>
      <c r="CE65" s="178"/>
      <c r="CF65" s="178"/>
      <c r="CG65" s="178"/>
      <c r="CH65" s="178"/>
      <c r="CI65" s="178"/>
      <c r="CJ65" s="178"/>
      <c r="CK65" s="178"/>
      <c r="CL65" s="178"/>
      <c r="CM65" s="178"/>
      <c r="CN65" s="178"/>
      <c r="CO65" s="178"/>
      <c r="CP65" s="178"/>
      <c r="CQ65" s="178"/>
      <c r="CR65" s="178"/>
      <c r="CS65" s="178"/>
      <c r="CT65" s="178"/>
      <c r="CU65" s="178"/>
      <c r="CV65" s="178"/>
      <c r="CW65" s="178"/>
      <c r="CX65" s="178"/>
      <c r="CY65" s="178"/>
      <c r="CZ65" s="178"/>
      <c r="DA65" s="178"/>
      <c r="DB65" s="178"/>
      <c r="DC65" s="178"/>
      <c r="DD65" s="178"/>
      <c r="DE65" s="178"/>
      <c r="DF65" s="178"/>
      <c r="DG65" s="178"/>
      <c r="DH65" s="178"/>
      <c r="DI65" s="178"/>
      <c r="DJ65" s="178"/>
      <c r="DK65" s="178"/>
      <c r="DL65" s="178"/>
      <c r="DM65" s="178"/>
      <c r="DN65" s="178"/>
      <c r="DO65" s="178"/>
      <c r="DP65" s="178"/>
      <c r="DQ65" s="178"/>
      <c r="DR65" s="178"/>
      <c r="DS65" s="178"/>
      <c r="DT65" s="178"/>
      <c r="DU65" s="178"/>
      <c r="DV65" s="178"/>
      <c r="DW65" s="178"/>
      <c r="DX65" s="178"/>
      <c r="DY65" s="178"/>
      <c r="DZ65" s="178"/>
      <c r="EA65" s="178"/>
      <c r="EB65" s="178"/>
      <c r="EC65" s="178"/>
      <c r="ED65" s="178"/>
      <c r="EE65" s="178"/>
      <c r="EF65" s="178"/>
      <c r="EG65" s="178"/>
      <c r="EH65" s="178"/>
      <c r="EI65" s="178"/>
      <c r="EJ65" s="178"/>
      <c r="EK65" s="178"/>
      <c r="EL65" s="178"/>
      <c r="EM65" s="178"/>
      <c r="EN65" s="178"/>
      <c r="EO65" s="178"/>
      <c r="EP65" s="178"/>
      <c r="EQ65" s="178"/>
      <c r="ER65" s="178"/>
      <c r="ES65" s="178"/>
      <c r="ET65" s="178"/>
      <c r="EU65" s="178"/>
      <c r="EV65" s="178"/>
      <c r="EW65" s="178"/>
      <c r="EX65" s="178"/>
      <c r="EY65" s="178"/>
      <c r="EZ65" s="178"/>
      <c r="FA65" s="178"/>
      <c r="FB65" s="178"/>
      <c r="FC65" s="178"/>
      <c r="FD65" s="178"/>
      <c r="FE65" s="178"/>
      <c r="FF65" s="178"/>
      <c r="FG65" s="178"/>
      <c r="FH65" s="178"/>
      <c r="FI65" s="178"/>
      <c r="FJ65" s="178"/>
      <c r="FK65" s="178"/>
      <c r="FL65" s="178"/>
      <c r="FM65" s="178"/>
      <c r="FN65" s="178"/>
      <c r="FO65" s="178"/>
      <c r="FP65" s="178"/>
      <c r="FQ65" s="178"/>
      <c r="FR65" s="178"/>
      <c r="FS65" s="178"/>
      <c r="FT65" s="178"/>
      <c r="FU65" s="178"/>
      <c r="FV65" s="178"/>
      <c r="FW65" s="178"/>
      <c r="FX65" s="178"/>
      <c r="FY65" s="178"/>
      <c r="FZ65" s="178"/>
      <c r="GA65" s="178"/>
      <c r="GB65" s="178"/>
      <c r="GC65" s="178"/>
      <c r="GD65" s="178"/>
      <c r="GE65" s="178"/>
      <c r="GF65" s="178"/>
      <c r="GG65" s="178"/>
      <c r="GH65" s="178"/>
      <c r="GI65" s="178"/>
      <c r="GJ65" s="178"/>
      <c r="GK65" s="178"/>
      <c r="GL65" s="178"/>
      <c r="GM65" s="178"/>
      <c r="GN65" s="178"/>
      <c r="GO65" s="178"/>
      <c r="GP65" s="178"/>
      <c r="GQ65" s="178"/>
      <c r="GR65" s="178"/>
      <c r="GS65" s="178"/>
      <c r="GT65" s="178"/>
      <c r="GU65" s="178"/>
      <c r="GV65" s="178"/>
      <c r="GW65" s="178"/>
      <c r="GX65" s="178"/>
      <c r="GY65" s="178"/>
      <c r="GZ65" s="178"/>
      <c r="HA65" s="178"/>
      <c r="HB65" s="184"/>
      <c r="HC65" s="185"/>
      <c r="HD65" s="185"/>
      <c r="HE65" s="185"/>
      <c r="HF65" s="185"/>
      <c r="HG65" s="185"/>
      <c r="HH65" s="185"/>
      <c r="HI65" s="185"/>
      <c r="HJ65" s="185"/>
      <c r="HK65" s="185"/>
      <c r="HL65" s="185"/>
      <c r="HM65" s="185"/>
      <c r="HN65" s="185"/>
      <c r="HO65" s="185"/>
      <c r="HP65" s="185"/>
      <c r="HQ65" s="185"/>
    </row>
    <row r="66" ht="18.95" customHeight="1" spans="1:1">
      <c r="A66" s="188"/>
    </row>
  </sheetData>
  <mergeCells count="1">
    <mergeCell ref="A1:B1"/>
  </mergeCells>
  <printOptions horizontalCentered="1"/>
  <pageMargins left="0.786805555555556" right="0.786805555555556" top="0.786805555555556" bottom="0.707638888888889" header="0" footer="0"/>
  <pageSetup paperSize="9" firstPageNumber="32" orientation="portrait" useFirstPageNumber="1"/>
  <headerFooter alignWithMargins="0">
    <evenFooter>&amp;C-2-</even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72"/>
  <sheetViews>
    <sheetView topLeftCell="A107" workbookViewId="0">
      <selection activeCell="A144" sqref="$A1:$XFD1048576"/>
    </sheetView>
  </sheetViews>
  <sheetFormatPr defaultColWidth="9" defaultRowHeight="15" customHeight="1" outlineLevelCol="5"/>
  <cols>
    <col min="1" max="1" width="49.375" style="137" customWidth="1"/>
    <col min="2" max="2" width="13.625" style="138" customWidth="1"/>
    <col min="3" max="3" width="14.25" style="139" customWidth="1"/>
    <col min="4" max="16384" width="9" style="137"/>
  </cols>
  <sheetData>
    <row r="1" ht="39" customHeight="1" spans="1:3">
      <c r="A1" s="140" t="s">
        <v>789</v>
      </c>
      <c r="B1" s="155"/>
      <c r="C1" s="142"/>
    </row>
    <row r="2" customHeight="1" spans="1:3">
      <c r="A2" s="143" t="s">
        <v>790</v>
      </c>
      <c r="B2" s="144"/>
      <c r="C2" s="145" t="s">
        <v>2</v>
      </c>
    </row>
    <row r="3" ht="20.1" customHeight="1" spans="1:3">
      <c r="A3" s="146" t="s">
        <v>701</v>
      </c>
      <c r="B3" s="147" t="s">
        <v>791</v>
      </c>
      <c r="C3" s="148" t="s">
        <v>683</v>
      </c>
    </row>
    <row r="4" ht="18.6" customHeight="1" spans="1:2">
      <c r="A4" s="156" t="s">
        <v>62</v>
      </c>
      <c r="B4" s="157">
        <v>876</v>
      </c>
    </row>
    <row r="5" ht="18.6" customHeight="1" spans="1:3">
      <c r="A5" s="149" t="s">
        <v>792</v>
      </c>
      <c r="B5" s="157">
        <v>3</v>
      </c>
      <c r="C5" s="158"/>
    </row>
    <row r="6" ht="18.6" customHeight="1" spans="1:3">
      <c r="A6" s="149" t="s">
        <v>793</v>
      </c>
      <c r="B6" s="157">
        <v>11</v>
      </c>
      <c r="C6" s="158"/>
    </row>
    <row r="7" ht="18.6" customHeight="1" spans="1:3">
      <c r="A7" s="149" t="s">
        <v>794</v>
      </c>
      <c r="B7" s="157">
        <v>2</v>
      </c>
      <c r="C7" s="158"/>
    </row>
    <row r="8" ht="18.6" customHeight="1" spans="1:3">
      <c r="A8" s="149" t="s">
        <v>795</v>
      </c>
      <c r="B8" s="157">
        <v>60</v>
      </c>
      <c r="C8" s="158"/>
    </row>
    <row r="9" ht="18.6" customHeight="1" spans="1:3">
      <c r="A9" s="149" t="s">
        <v>796</v>
      </c>
      <c r="B9" s="157">
        <v>2</v>
      </c>
      <c r="C9" s="158"/>
    </row>
    <row r="10" ht="18.6" customHeight="1" spans="1:3">
      <c r="A10" s="149" t="s">
        <v>797</v>
      </c>
      <c r="B10" s="157">
        <v>1</v>
      </c>
      <c r="C10" s="158"/>
    </row>
    <row r="11" ht="18.6" customHeight="1" spans="1:3">
      <c r="A11" s="149" t="s">
        <v>798</v>
      </c>
      <c r="B11" s="157">
        <v>12</v>
      </c>
      <c r="C11" s="158"/>
    </row>
    <row r="12" ht="18.6" customHeight="1" spans="1:3">
      <c r="A12" s="149" t="s">
        <v>799</v>
      </c>
      <c r="B12" s="157">
        <v>43</v>
      </c>
      <c r="C12" s="158"/>
    </row>
    <row r="13" ht="18.6" customHeight="1" spans="1:3">
      <c r="A13" s="149" t="s">
        <v>800</v>
      </c>
      <c r="B13" s="157">
        <v>11</v>
      </c>
      <c r="C13" s="158"/>
    </row>
    <row r="14" ht="18.6" customHeight="1" spans="1:3">
      <c r="A14" s="149" t="s">
        <v>801</v>
      </c>
      <c r="B14" s="157">
        <v>10</v>
      </c>
      <c r="C14" s="158"/>
    </row>
    <row r="15" ht="18.6" customHeight="1" spans="1:3">
      <c r="A15" s="149" t="s">
        <v>802</v>
      </c>
      <c r="B15" s="157">
        <v>11</v>
      </c>
      <c r="C15" s="158"/>
    </row>
    <row r="16" ht="18.6" customHeight="1" spans="1:3">
      <c r="A16" s="149" t="s">
        <v>803</v>
      </c>
      <c r="B16" s="157">
        <v>379</v>
      </c>
      <c r="C16" s="158"/>
    </row>
    <row r="17" ht="18.6" customHeight="1" spans="1:3">
      <c r="A17" s="149" t="s">
        <v>804</v>
      </c>
      <c r="B17" s="157">
        <v>10</v>
      </c>
      <c r="C17" s="158"/>
    </row>
    <row r="18" ht="18.6" customHeight="1" spans="1:3">
      <c r="A18" s="149" t="s">
        <v>805</v>
      </c>
      <c r="B18" s="157">
        <v>19</v>
      </c>
      <c r="C18" s="158"/>
    </row>
    <row r="19" ht="18.6" customHeight="1" spans="1:3">
      <c r="A19" s="149" t="s">
        <v>806</v>
      </c>
      <c r="B19" s="157">
        <v>8</v>
      </c>
      <c r="C19" s="158"/>
    </row>
    <row r="20" ht="18.6" customHeight="1" spans="1:3">
      <c r="A20" s="149" t="s">
        <v>807</v>
      </c>
      <c r="B20" s="157">
        <v>160</v>
      </c>
      <c r="C20" s="158"/>
    </row>
    <row r="21" ht="18.6" customHeight="1" spans="1:3">
      <c r="A21" s="149" t="s">
        <v>808</v>
      </c>
      <c r="B21" s="157">
        <v>120</v>
      </c>
      <c r="C21" s="158"/>
    </row>
    <row r="22" ht="18.6" customHeight="1" spans="1:3">
      <c r="A22" s="149" t="s">
        <v>809</v>
      </c>
      <c r="B22" s="157">
        <v>14</v>
      </c>
      <c r="C22" s="158"/>
    </row>
    <row r="23" ht="18.6" customHeight="1" spans="1:2">
      <c r="A23" s="156" t="s">
        <v>810</v>
      </c>
      <c r="B23" s="157">
        <v>113</v>
      </c>
    </row>
    <row r="24" ht="18.6" customHeight="1" spans="1:2">
      <c r="A24" s="149" t="s">
        <v>811</v>
      </c>
      <c r="B24" s="157">
        <v>5</v>
      </c>
    </row>
    <row r="25" ht="18.6" customHeight="1" spans="1:2">
      <c r="A25" s="149" t="s">
        <v>812</v>
      </c>
      <c r="B25" s="157">
        <v>30</v>
      </c>
    </row>
    <row r="26" ht="18.6" customHeight="1" spans="1:2">
      <c r="A26" s="149" t="s">
        <v>813</v>
      </c>
      <c r="B26" s="157">
        <v>20</v>
      </c>
    </row>
    <row r="27" ht="18.6" customHeight="1" spans="1:2">
      <c r="A27" s="149" t="s">
        <v>814</v>
      </c>
      <c r="B27" s="157">
        <v>10</v>
      </c>
    </row>
    <row r="28" ht="18.6" customHeight="1" spans="1:2">
      <c r="A28" s="149" t="s">
        <v>815</v>
      </c>
      <c r="B28" s="157">
        <v>8</v>
      </c>
    </row>
    <row r="29" ht="18.6" customHeight="1" spans="1:2">
      <c r="A29" s="149" t="s">
        <v>816</v>
      </c>
      <c r="B29" s="157">
        <v>20</v>
      </c>
    </row>
    <row r="30" ht="18.6" customHeight="1" spans="1:2">
      <c r="A30" s="149" t="s">
        <v>817</v>
      </c>
      <c r="B30" s="157">
        <v>20</v>
      </c>
    </row>
    <row r="31" ht="18.6" customHeight="1" spans="1:2">
      <c r="A31" s="156" t="s">
        <v>818</v>
      </c>
      <c r="B31" s="157">
        <v>1454</v>
      </c>
    </row>
    <row r="32" ht="18.6" customHeight="1" spans="1:2">
      <c r="A32" s="149" t="s">
        <v>819</v>
      </c>
      <c r="B32" s="157">
        <v>14</v>
      </c>
    </row>
    <row r="33" ht="18.6" customHeight="1" spans="1:2">
      <c r="A33" s="149" t="s">
        <v>820</v>
      </c>
      <c r="B33" s="157">
        <v>178</v>
      </c>
    </row>
    <row r="34" ht="18.6" customHeight="1" spans="1:2">
      <c r="A34" s="149" t="s">
        <v>821</v>
      </c>
      <c r="B34" s="157">
        <v>53</v>
      </c>
    </row>
    <row r="35" ht="18.6" customHeight="1" spans="1:2">
      <c r="A35" s="149" t="s">
        <v>822</v>
      </c>
      <c r="B35" s="157">
        <v>57</v>
      </c>
    </row>
    <row r="36" ht="18.6" customHeight="1" spans="1:2">
      <c r="A36" s="149" t="s">
        <v>823</v>
      </c>
      <c r="B36" s="157">
        <v>61</v>
      </c>
    </row>
    <row r="37" ht="18.6" customHeight="1" spans="1:2">
      <c r="A37" s="149" t="s">
        <v>824</v>
      </c>
      <c r="B37" s="157">
        <v>28</v>
      </c>
    </row>
    <row r="38" ht="18.6" customHeight="1" spans="1:2">
      <c r="A38" s="149" t="s">
        <v>825</v>
      </c>
      <c r="B38" s="157">
        <v>214</v>
      </c>
    </row>
    <row r="39" ht="18.6" customHeight="1" spans="1:2">
      <c r="A39" s="149" t="s">
        <v>826</v>
      </c>
      <c r="B39" s="157">
        <v>57</v>
      </c>
    </row>
    <row r="40" ht="18.6" customHeight="1" spans="1:2">
      <c r="A40" s="149" t="s">
        <v>827</v>
      </c>
      <c r="B40" s="157">
        <v>12</v>
      </c>
    </row>
    <row r="41" ht="18.6" customHeight="1" spans="1:2">
      <c r="A41" s="149" t="s">
        <v>828</v>
      </c>
      <c r="B41" s="157">
        <v>2</v>
      </c>
    </row>
    <row r="42" ht="18.6" customHeight="1" spans="1:2">
      <c r="A42" s="149" t="s">
        <v>829</v>
      </c>
      <c r="B42" s="157">
        <v>-10</v>
      </c>
    </row>
    <row r="43" ht="18.6" customHeight="1" spans="1:2">
      <c r="A43" s="149" t="s">
        <v>830</v>
      </c>
      <c r="B43" s="157">
        <v>340</v>
      </c>
    </row>
    <row r="44" ht="18.6" customHeight="1" spans="1:2">
      <c r="A44" s="149" t="s">
        <v>831</v>
      </c>
      <c r="B44" s="157">
        <v>11</v>
      </c>
    </row>
    <row r="45" ht="18.6" customHeight="1" spans="1:2">
      <c r="A45" s="149" t="s">
        <v>832</v>
      </c>
      <c r="B45" s="157">
        <v>11</v>
      </c>
    </row>
    <row r="46" ht="18.6" customHeight="1" spans="1:2">
      <c r="A46" s="149" t="s">
        <v>833</v>
      </c>
      <c r="B46" s="157">
        <v>2</v>
      </c>
    </row>
    <row r="47" ht="18.6" customHeight="1" spans="1:2">
      <c r="A47" s="149" t="s">
        <v>834</v>
      </c>
      <c r="B47" s="157">
        <v>20</v>
      </c>
    </row>
    <row r="48" ht="18.6" customHeight="1" spans="1:2">
      <c r="A48" s="149" t="s">
        <v>835</v>
      </c>
      <c r="B48" s="157">
        <v>182</v>
      </c>
    </row>
    <row r="49" ht="18.6" customHeight="1" spans="1:2">
      <c r="A49" s="149" t="s">
        <v>836</v>
      </c>
      <c r="B49" s="157">
        <v>33</v>
      </c>
    </row>
    <row r="50" ht="18.6" customHeight="1" spans="1:2">
      <c r="A50" s="149" t="s">
        <v>837</v>
      </c>
      <c r="B50" s="157">
        <v>75</v>
      </c>
    </row>
    <row r="51" ht="18.6" customHeight="1" spans="1:2">
      <c r="A51" s="149" t="s">
        <v>838</v>
      </c>
      <c r="B51" s="157">
        <v>19</v>
      </c>
    </row>
    <row r="52" ht="18.6" customHeight="1" spans="1:2">
      <c r="A52" s="149" t="s">
        <v>839</v>
      </c>
      <c r="B52" s="157">
        <v>53</v>
      </c>
    </row>
    <row r="53" ht="18.6" customHeight="1" spans="1:2">
      <c r="A53" s="149" t="s">
        <v>840</v>
      </c>
      <c r="B53" s="157">
        <v>5</v>
      </c>
    </row>
    <row r="54" ht="18.6" customHeight="1" spans="1:2">
      <c r="A54" s="149" t="s">
        <v>841</v>
      </c>
      <c r="B54" s="157">
        <v>1</v>
      </c>
    </row>
    <row r="55" ht="18.6" customHeight="1" spans="1:2">
      <c r="A55" s="149" t="s">
        <v>842</v>
      </c>
      <c r="B55" s="157">
        <v>14</v>
      </c>
    </row>
    <row r="56" ht="18.6" customHeight="1" spans="1:2">
      <c r="A56" s="149" t="s">
        <v>843</v>
      </c>
      <c r="B56" s="157">
        <v>9</v>
      </c>
    </row>
    <row r="57" ht="18.6" customHeight="1" spans="1:2">
      <c r="A57" s="149" t="s">
        <v>844</v>
      </c>
      <c r="B57" s="157">
        <v>5</v>
      </c>
    </row>
    <row r="58" ht="18.6" customHeight="1" spans="1:2">
      <c r="A58" s="149" t="s">
        <v>845</v>
      </c>
      <c r="B58" s="157">
        <v>3</v>
      </c>
    </row>
    <row r="59" ht="18.6" customHeight="1" spans="1:2">
      <c r="A59" s="149" t="s">
        <v>846</v>
      </c>
      <c r="B59" s="157">
        <v>5</v>
      </c>
    </row>
    <row r="60" ht="18.6" customHeight="1" spans="1:2">
      <c r="A60" s="156" t="s">
        <v>847</v>
      </c>
      <c r="B60" s="157">
        <v>58</v>
      </c>
    </row>
    <row r="61" ht="18.6" customHeight="1" spans="1:2">
      <c r="A61" s="149" t="s">
        <v>848</v>
      </c>
      <c r="B61" s="157">
        <v>58</v>
      </c>
    </row>
    <row r="62" ht="18.6" customHeight="1" spans="1:2">
      <c r="A62" s="156" t="s">
        <v>849</v>
      </c>
      <c r="B62" s="157">
        <v>759</v>
      </c>
    </row>
    <row r="63" ht="18.6" customHeight="1" spans="1:2">
      <c r="A63" s="149" t="s">
        <v>850</v>
      </c>
      <c r="B63" s="157">
        <v>105</v>
      </c>
    </row>
    <row r="64" ht="18.6" customHeight="1" spans="1:2">
      <c r="A64" s="149" t="s">
        <v>851</v>
      </c>
      <c r="B64" s="157">
        <v>1</v>
      </c>
    </row>
    <row r="65" ht="18.6" customHeight="1" spans="1:2">
      <c r="A65" s="149" t="s">
        <v>852</v>
      </c>
      <c r="B65" s="157">
        <v>245</v>
      </c>
    </row>
    <row r="66" ht="18.6" customHeight="1" spans="1:2">
      <c r="A66" s="149" t="s">
        <v>853</v>
      </c>
      <c r="B66" s="157">
        <v>3</v>
      </c>
    </row>
    <row r="67" ht="18.6" customHeight="1" spans="1:2">
      <c r="A67" s="149" t="s">
        <v>854</v>
      </c>
      <c r="B67" s="157">
        <v>6</v>
      </c>
    </row>
    <row r="68" ht="18.6" customHeight="1" spans="1:2">
      <c r="A68" s="149" t="s">
        <v>855</v>
      </c>
      <c r="B68" s="157">
        <v>23</v>
      </c>
    </row>
    <row r="69" ht="18.6" customHeight="1" spans="1:2">
      <c r="A69" s="149" t="s">
        <v>856</v>
      </c>
      <c r="B69" s="157">
        <v>2</v>
      </c>
    </row>
    <row r="70" ht="18.6" customHeight="1" spans="1:2">
      <c r="A70" s="149" t="s">
        <v>857</v>
      </c>
      <c r="B70" s="157">
        <v>-10</v>
      </c>
    </row>
    <row r="71" ht="18.6" customHeight="1" spans="1:2">
      <c r="A71" s="149" t="s">
        <v>821</v>
      </c>
      <c r="B71" s="157">
        <v>1</v>
      </c>
    </row>
    <row r="72" ht="18.6" customHeight="1" spans="1:2">
      <c r="A72" s="149" t="s">
        <v>858</v>
      </c>
      <c r="B72" s="157">
        <v>1</v>
      </c>
    </row>
    <row r="73" ht="18.6" customHeight="1" spans="1:2">
      <c r="A73" s="149" t="s">
        <v>859</v>
      </c>
      <c r="B73" s="157">
        <v>15</v>
      </c>
    </row>
    <row r="74" ht="18.6" customHeight="1" spans="1:2">
      <c r="A74" s="149" t="s">
        <v>860</v>
      </c>
      <c r="B74" s="157">
        <v>45</v>
      </c>
    </row>
    <row r="75" ht="18.6" customHeight="1" spans="1:2">
      <c r="A75" s="149" t="s">
        <v>861</v>
      </c>
      <c r="B75" s="157">
        <v>144</v>
      </c>
    </row>
    <row r="76" ht="18.6" customHeight="1" spans="1:2">
      <c r="A76" s="149" t="s">
        <v>862</v>
      </c>
      <c r="B76" s="157">
        <v>57</v>
      </c>
    </row>
    <row r="77" ht="18.6" customHeight="1" spans="1:2">
      <c r="A77" s="149" t="s">
        <v>821</v>
      </c>
      <c r="B77" s="157">
        <v>6</v>
      </c>
    </row>
    <row r="78" ht="18.6" customHeight="1" spans="1:2">
      <c r="A78" s="149" t="s">
        <v>863</v>
      </c>
      <c r="B78" s="157">
        <v>42</v>
      </c>
    </row>
    <row r="79" ht="18.6" customHeight="1" spans="1:2">
      <c r="A79" s="149" t="s">
        <v>864</v>
      </c>
      <c r="B79" s="157">
        <v>3</v>
      </c>
    </row>
    <row r="80" ht="18.6" customHeight="1" spans="1:2">
      <c r="A80" s="149" t="s">
        <v>861</v>
      </c>
      <c r="B80" s="157">
        <v>37</v>
      </c>
    </row>
    <row r="81" ht="18.6" customHeight="1" spans="1:2">
      <c r="A81" s="149" t="s">
        <v>862</v>
      </c>
      <c r="B81" s="157">
        <v>15</v>
      </c>
    </row>
    <row r="82" ht="18.6" customHeight="1" spans="1:2">
      <c r="A82" s="149" t="s">
        <v>865</v>
      </c>
      <c r="B82" s="157">
        <v>18</v>
      </c>
    </row>
    <row r="83" ht="18.6" customHeight="1" spans="1:2">
      <c r="A83" s="156" t="s">
        <v>866</v>
      </c>
      <c r="B83" s="157">
        <v>14811</v>
      </c>
    </row>
    <row r="84" ht="18.6" customHeight="1" spans="1:2">
      <c r="A84" s="149" t="s">
        <v>867</v>
      </c>
      <c r="B84" s="157">
        <v>100</v>
      </c>
    </row>
    <row r="85" ht="18.6" customHeight="1" spans="1:2">
      <c r="A85" s="149" t="s">
        <v>868</v>
      </c>
      <c r="B85" s="157">
        <v>268</v>
      </c>
    </row>
    <row r="86" ht="18.6" customHeight="1" spans="1:2">
      <c r="A86" s="149" t="s">
        <v>869</v>
      </c>
      <c r="B86" s="157">
        <v>350</v>
      </c>
    </row>
    <row r="87" ht="18.6" customHeight="1" spans="1:2">
      <c r="A87" s="149" t="s">
        <v>870</v>
      </c>
      <c r="B87" s="157">
        <v>446</v>
      </c>
    </row>
    <row r="88" ht="18.6" customHeight="1" spans="1:2">
      <c r="A88" s="149" t="s">
        <v>871</v>
      </c>
      <c r="B88" s="157">
        <v>1</v>
      </c>
    </row>
    <row r="89" ht="18.6" customHeight="1" spans="1:2">
      <c r="A89" s="149" t="s">
        <v>872</v>
      </c>
      <c r="B89" s="157">
        <v>2</v>
      </c>
    </row>
    <row r="90" ht="18.6" customHeight="1" spans="1:2">
      <c r="A90" s="149" t="s">
        <v>873</v>
      </c>
      <c r="B90" s="157">
        <v>530</v>
      </c>
    </row>
    <row r="91" ht="18.6" customHeight="1" spans="1:2">
      <c r="A91" s="149" t="s">
        <v>874</v>
      </c>
      <c r="B91" s="157">
        <v>40</v>
      </c>
    </row>
    <row r="92" ht="18.6" customHeight="1" spans="1:2">
      <c r="A92" s="149" t="s">
        <v>875</v>
      </c>
      <c r="B92" s="157">
        <v>266</v>
      </c>
    </row>
    <row r="93" ht="18.6" customHeight="1" spans="1:2">
      <c r="A93" s="149" t="s">
        <v>875</v>
      </c>
      <c r="B93" s="157">
        <v>10</v>
      </c>
    </row>
    <row r="94" ht="18.6" customHeight="1" spans="1:2">
      <c r="A94" s="149" t="s">
        <v>876</v>
      </c>
      <c r="B94" s="157">
        <v>27</v>
      </c>
    </row>
    <row r="95" ht="18.6" customHeight="1" spans="1:2">
      <c r="A95" s="149" t="s">
        <v>877</v>
      </c>
      <c r="B95" s="157">
        <v>0</v>
      </c>
    </row>
    <row r="96" ht="18.6" customHeight="1" spans="1:2">
      <c r="A96" s="149" t="s">
        <v>878</v>
      </c>
      <c r="B96" s="157">
        <v>0</v>
      </c>
    </row>
    <row r="97" ht="18.6" customHeight="1" spans="1:2">
      <c r="A97" s="149" t="s">
        <v>879</v>
      </c>
      <c r="B97" s="157">
        <v>0</v>
      </c>
    </row>
    <row r="98" ht="18.6" customHeight="1" spans="1:2">
      <c r="A98" s="149" t="s">
        <v>878</v>
      </c>
      <c r="B98" s="157">
        <v>0</v>
      </c>
    </row>
    <row r="99" ht="18.6" customHeight="1" spans="1:2">
      <c r="A99" s="149" t="s">
        <v>880</v>
      </c>
      <c r="B99" s="157">
        <v>28</v>
      </c>
    </row>
    <row r="100" ht="18.6" customHeight="1" spans="1:2">
      <c r="A100" s="149" t="s">
        <v>881</v>
      </c>
      <c r="B100" s="157">
        <v>1</v>
      </c>
    </row>
    <row r="101" ht="18.6" customHeight="1" spans="1:2">
      <c r="A101" s="149" t="s">
        <v>882</v>
      </c>
      <c r="B101" s="157">
        <v>0</v>
      </c>
    </row>
    <row r="102" ht="18.6" customHeight="1" spans="1:2">
      <c r="A102" s="149" t="s">
        <v>883</v>
      </c>
      <c r="B102" s="157">
        <v>23</v>
      </c>
    </row>
    <row r="103" ht="18.6" customHeight="1" spans="1:2">
      <c r="A103" s="149" t="s">
        <v>884</v>
      </c>
      <c r="B103" s="157">
        <v>67</v>
      </c>
    </row>
    <row r="104" ht="18.6" customHeight="1" spans="1:2">
      <c r="A104" s="149" t="s">
        <v>885</v>
      </c>
      <c r="B104" s="157">
        <v>10</v>
      </c>
    </row>
    <row r="105" ht="18.6" customHeight="1" spans="1:2">
      <c r="A105" s="149" t="s">
        <v>886</v>
      </c>
      <c r="B105" s="157">
        <v>2</v>
      </c>
    </row>
    <row r="106" ht="18.6" customHeight="1" spans="1:2">
      <c r="A106" s="149" t="s">
        <v>887</v>
      </c>
      <c r="B106" s="157">
        <v>31</v>
      </c>
    </row>
    <row r="107" ht="18.6" customHeight="1" spans="1:2">
      <c r="A107" s="149" t="s">
        <v>888</v>
      </c>
      <c r="B107" s="157">
        <v>57</v>
      </c>
    </row>
    <row r="108" ht="18.6" customHeight="1" spans="1:2">
      <c r="A108" s="149" t="s">
        <v>889</v>
      </c>
      <c r="B108" s="157">
        <v>47</v>
      </c>
    </row>
    <row r="109" ht="18.6" customHeight="1" spans="1:2">
      <c r="A109" s="149" t="s">
        <v>888</v>
      </c>
      <c r="B109" s="157">
        <v>2</v>
      </c>
    </row>
    <row r="110" ht="18.6" customHeight="1" spans="1:2">
      <c r="A110" s="149" t="s">
        <v>890</v>
      </c>
      <c r="B110" s="157">
        <v>4</v>
      </c>
    </row>
    <row r="111" ht="18.6" customHeight="1" spans="1:2">
      <c r="A111" s="149" t="s">
        <v>891</v>
      </c>
      <c r="B111" s="157">
        <v>49</v>
      </c>
    </row>
    <row r="112" ht="18.6" customHeight="1" spans="1:2">
      <c r="A112" s="149" t="s">
        <v>892</v>
      </c>
      <c r="B112" s="157">
        <v>21</v>
      </c>
    </row>
    <row r="113" ht="18.6" customHeight="1" spans="1:2">
      <c r="A113" s="149" t="s">
        <v>893</v>
      </c>
      <c r="B113" s="157">
        <v>9</v>
      </c>
    </row>
    <row r="114" ht="18.6" customHeight="1" spans="1:2">
      <c r="A114" s="149" t="s">
        <v>894</v>
      </c>
      <c r="B114" s="157">
        <v>9</v>
      </c>
    </row>
    <row r="115" ht="18.6" customHeight="1" spans="1:2">
      <c r="A115" s="149" t="s">
        <v>895</v>
      </c>
      <c r="B115" s="157">
        <v>3</v>
      </c>
    </row>
    <row r="116" ht="18.6" customHeight="1" spans="1:2">
      <c r="A116" s="149" t="s">
        <v>896</v>
      </c>
      <c r="B116" s="157">
        <v>810</v>
      </c>
    </row>
    <row r="117" ht="18.6" customHeight="1" spans="1:2">
      <c r="A117" s="149" t="s">
        <v>897</v>
      </c>
      <c r="B117" s="157">
        <v>2700</v>
      </c>
    </row>
    <row r="118" ht="18.6" customHeight="1" spans="1:2">
      <c r="A118" s="149" t="s">
        <v>898</v>
      </c>
      <c r="B118" s="157">
        <v>5</v>
      </c>
    </row>
    <row r="119" ht="18.6" customHeight="1" spans="1:2">
      <c r="A119" s="149" t="s">
        <v>899</v>
      </c>
      <c r="B119" s="157">
        <v>6</v>
      </c>
    </row>
    <row r="120" ht="18.6" customHeight="1" spans="1:2">
      <c r="A120" s="149" t="s">
        <v>900</v>
      </c>
      <c r="B120" s="157">
        <v>4</v>
      </c>
    </row>
    <row r="121" ht="18.6" customHeight="1" spans="1:2">
      <c r="A121" s="149" t="s">
        <v>901</v>
      </c>
      <c r="B121" s="157">
        <v>2</v>
      </c>
    </row>
    <row r="122" ht="18.6" customHeight="1" spans="1:2">
      <c r="A122" s="149" t="s">
        <v>902</v>
      </c>
      <c r="B122" s="157">
        <v>0</v>
      </c>
    </row>
    <row r="123" ht="18.6" customHeight="1" spans="1:2">
      <c r="A123" s="149" t="s">
        <v>903</v>
      </c>
      <c r="B123" s="157">
        <v>82</v>
      </c>
    </row>
    <row r="124" ht="18.6" customHeight="1" spans="1:2">
      <c r="A124" s="149" t="s">
        <v>904</v>
      </c>
      <c r="B124" s="157">
        <v>9</v>
      </c>
    </row>
    <row r="125" ht="18.6" customHeight="1" spans="1:2">
      <c r="A125" s="149" t="s">
        <v>905</v>
      </c>
      <c r="B125" s="157">
        <v>105</v>
      </c>
    </row>
    <row r="126" ht="18.6" customHeight="1" spans="1:2">
      <c r="A126" s="149" t="s">
        <v>906</v>
      </c>
      <c r="B126" s="157">
        <v>6</v>
      </c>
    </row>
    <row r="127" ht="18.6" customHeight="1" spans="1:2">
      <c r="A127" s="149" t="s">
        <v>907</v>
      </c>
      <c r="B127" s="157">
        <v>1</v>
      </c>
    </row>
    <row r="128" ht="18.6" customHeight="1" spans="1:2">
      <c r="A128" s="149" t="s">
        <v>908</v>
      </c>
      <c r="B128" s="157">
        <v>5</v>
      </c>
    </row>
    <row r="129" ht="18.6" customHeight="1" spans="1:2">
      <c r="A129" s="149" t="s">
        <v>909</v>
      </c>
      <c r="B129" s="157">
        <v>1</v>
      </c>
    </row>
    <row r="130" ht="18.6" customHeight="1" spans="1:2">
      <c r="A130" s="149" t="s">
        <v>910</v>
      </c>
      <c r="B130" s="157">
        <v>-61</v>
      </c>
    </row>
    <row r="131" ht="18.6" customHeight="1" spans="1:2">
      <c r="A131" s="149" t="s">
        <v>902</v>
      </c>
      <c r="B131" s="157">
        <v>0</v>
      </c>
    </row>
    <row r="132" ht="18.6" customHeight="1" spans="1:2">
      <c r="A132" s="149" t="s">
        <v>911</v>
      </c>
      <c r="B132" s="157">
        <v>90</v>
      </c>
    </row>
    <row r="133" ht="18.6" customHeight="1" spans="1:2">
      <c r="A133" s="149" t="s">
        <v>911</v>
      </c>
      <c r="B133" s="157">
        <v>217</v>
      </c>
    </row>
    <row r="134" ht="18.6" customHeight="1" spans="1:2">
      <c r="A134" s="149" t="s">
        <v>912</v>
      </c>
      <c r="B134" s="157">
        <v>3</v>
      </c>
    </row>
    <row r="135" ht="18.6" customHeight="1" spans="1:2">
      <c r="A135" s="149" t="s">
        <v>913</v>
      </c>
      <c r="B135" s="157">
        <v>9</v>
      </c>
    </row>
    <row r="136" ht="18.6" customHeight="1" spans="1:2">
      <c r="A136" s="149" t="s">
        <v>914</v>
      </c>
      <c r="B136" s="157">
        <v>13</v>
      </c>
    </row>
    <row r="137" ht="18.6" customHeight="1" spans="1:2">
      <c r="A137" s="149" t="s">
        <v>915</v>
      </c>
      <c r="B137" s="157">
        <v>31</v>
      </c>
    </row>
    <row r="138" ht="18.6" customHeight="1" spans="1:2">
      <c r="A138" s="149" t="s">
        <v>916</v>
      </c>
      <c r="B138" s="157">
        <v>3637</v>
      </c>
    </row>
    <row r="139" ht="18.6" customHeight="1" spans="1:2">
      <c r="A139" s="149" t="s">
        <v>917</v>
      </c>
      <c r="B139" s="157">
        <v>989</v>
      </c>
    </row>
    <row r="140" ht="18.6" customHeight="1" spans="1:2">
      <c r="A140" s="149" t="s">
        <v>918</v>
      </c>
      <c r="B140" s="157">
        <v>2404</v>
      </c>
    </row>
    <row r="141" ht="18.6" customHeight="1" spans="1:2">
      <c r="A141" s="149" t="s">
        <v>919</v>
      </c>
      <c r="B141" s="157">
        <v>768</v>
      </c>
    </row>
    <row r="142" ht="18.6" customHeight="1" spans="1:2">
      <c r="A142" s="149" t="s">
        <v>920</v>
      </c>
      <c r="B142" s="157">
        <v>327</v>
      </c>
    </row>
    <row r="143" ht="18.6" customHeight="1" spans="1:2">
      <c r="A143" s="149" t="s">
        <v>921</v>
      </c>
      <c r="B143" s="157">
        <v>242</v>
      </c>
    </row>
    <row r="144" ht="18.6" customHeight="1" spans="1:2">
      <c r="A144" s="149" t="s">
        <v>922</v>
      </c>
      <c r="B144" s="157">
        <v>3</v>
      </c>
    </row>
    <row r="145" ht="18.6" customHeight="1" spans="1:2">
      <c r="A145" s="159" t="s">
        <v>923</v>
      </c>
      <c r="B145" s="157">
        <v>4174</v>
      </c>
    </row>
    <row r="146" ht="18.6" customHeight="1" spans="1:2">
      <c r="A146" s="149" t="s">
        <v>924</v>
      </c>
      <c r="B146" s="157">
        <v>300</v>
      </c>
    </row>
    <row r="147" ht="18.6" customHeight="1" spans="1:2">
      <c r="A147" s="149" t="s">
        <v>925</v>
      </c>
      <c r="B147" s="157">
        <v>45</v>
      </c>
    </row>
    <row r="148" ht="18.6" customHeight="1" spans="1:2">
      <c r="A148" s="149" t="s">
        <v>926</v>
      </c>
      <c r="B148" s="157">
        <v>74</v>
      </c>
    </row>
    <row r="149" ht="18.6" customHeight="1" spans="1:2">
      <c r="A149" s="149" t="s">
        <v>927</v>
      </c>
      <c r="B149" s="157">
        <v>11</v>
      </c>
    </row>
    <row r="150" ht="18.6" customHeight="1" spans="1:2">
      <c r="A150" s="149" t="s">
        <v>928</v>
      </c>
      <c r="B150" s="157">
        <v>1293</v>
      </c>
    </row>
    <row r="151" ht="18.6" customHeight="1" spans="1:2">
      <c r="A151" s="149" t="s">
        <v>929</v>
      </c>
      <c r="B151" s="157">
        <v>435</v>
      </c>
    </row>
    <row r="152" ht="18.6" customHeight="1" spans="1:2">
      <c r="A152" s="149" t="s">
        <v>930</v>
      </c>
      <c r="B152" s="157">
        <v>128</v>
      </c>
    </row>
    <row r="153" ht="18.6" customHeight="1" spans="1:2">
      <c r="A153" s="149" t="s">
        <v>931</v>
      </c>
      <c r="B153" s="157">
        <v>49</v>
      </c>
    </row>
    <row r="154" ht="18.6" customHeight="1" spans="1:2">
      <c r="A154" s="149" t="s">
        <v>932</v>
      </c>
      <c r="B154" s="157">
        <v>86</v>
      </c>
    </row>
    <row r="155" ht="18.6" customHeight="1" spans="1:2">
      <c r="A155" s="149" t="s">
        <v>933</v>
      </c>
      <c r="B155" s="157">
        <v>3</v>
      </c>
    </row>
    <row r="156" ht="18.6" customHeight="1" spans="1:2">
      <c r="A156" s="149" t="s">
        <v>934</v>
      </c>
      <c r="B156" s="157">
        <v>42</v>
      </c>
    </row>
    <row r="157" ht="18.6" customHeight="1" spans="1:2">
      <c r="A157" s="149" t="s">
        <v>935</v>
      </c>
      <c r="B157" s="157">
        <v>5</v>
      </c>
    </row>
    <row r="158" ht="18.6" customHeight="1" spans="1:2">
      <c r="A158" s="149" t="s">
        <v>936</v>
      </c>
      <c r="B158" s="157">
        <v>60</v>
      </c>
    </row>
    <row r="159" ht="18.6" customHeight="1" spans="1:2">
      <c r="A159" s="149" t="s">
        <v>937</v>
      </c>
      <c r="B159" s="157">
        <v>1</v>
      </c>
    </row>
    <row r="160" ht="18.6" customHeight="1" spans="1:2">
      <c r="A160" s="149" t="s">
        <v>938</v>
      </c>
      <c r="B160" s="157">
        <v>24</v>
      </c>
    </row>
    <row r="161" ht="18.6" customHeight="1" spans="1:2">
      <c r="A161" s="149" t="s">
        <v>939</v>
      </c>
      <c r="B161" s="157">
        <v>1</v>
      </c>
    </row>
    <row r="162" ht="18.6" customHeight="1" spans="1:2">
      <c r="A162" s="149" t="s">
        <v>940</v>
      </c>
      <c r="B162" s="157">
        <v>49</v>
      </c>
    </row>
    <row r="163" ht="18.6" customHeight="1" spans="1:2">
      <c r="A163" s="149" t="s">
        <v>940</v>
      </c>
      <c r="B163" s="157">
        <v>13</v>
      </c>
    </row>
    <row r="164" ht="18.6" customHeight="1" spans="1:2">
      <c r="A164" s="149" t="s">
        <v>941</v>
      </c>
      <c r="B164" s="157">
        <v>17</v>
      </c>
    </row>
    <row r="165" ht="18.6" customHeight="1" spans="1:2">
      <c r="A165" s="149" t="s">
        <v>942</v>
      </c>
      <c r="B165" s="157">
        <v>19</v>
      </c>
    </row>
    <row r="166" ht="18.6" customHeight="1" spans="1:2">
      <c r="A166" s="149" t="s">
        <v>942</v>
      </c>
      <c r="B166" s="157">
        <v>2</v>
      </c>
    </row>
    <row r="167" ht="18.6" customHeight="1" spans="1:2">
      <c r="A167" s="149" t="s">
        <v>943</v>
      </c>
      <c r="B167" s="157">
        <v>7</v>
      </c>
    </row>
    <row r="168" ht="18.6" customHeight="1" spans="1:2">
      <c r="A168" s="149" t="s">
        <v>943</v>
      </c>
      <c r="B168" s="157">
        <v>10</v>
      </c>
    </row>
    <row r="169" ht="18.6" customHeight="1" spans="1:2">
      <c r="A169" s="149" t="s">
        <v>944</v>
      </c>
      <c r="B169" s="157">
        <v>5</v>
      </c>
    </row>
    <row r="170" ht="18.6" customHeight="1" spans="1:2">
      <c r="A170" s="149" t="s">
        <v>945</v>
      </c>
      <c r="B170" s="157">
        <v>2</v>
      </c>
    </row>
    <row r="171" ht="18.6" customHeight="1" spans="1:2">
      <c r="A171" s="149" t="s">
        <v>946</v>
      </c>
      <c r="B171" s="157">
        <v>34</v>
      </c>
    </row>
    <row r="172" ht="18.6" customHeight="1" spans="1:2">
      <c r="A172" s="149" t="s">
        <v>947</v>
      </c>
      <c r="B172" s="157">
        <v>30</v>
      </c>
    </row>
    <row r="173" ht="18.6" customHeight="1" spans="1:2">
      <c r="A173" s="149" t="s">
        <v>948</v>
      </c>
      <c r="B173" s="157">
        <v>5</v>
      </c>
    </row>
    <row r="174" ht="18.6" customHeight="1" spans="1:2">
      <c r="A174" s="149" t="s">
        <v>949</v>
      </c>
      <c r="B174" s="157">
        <v>12</v>
      </c>
    </row>
    <row r="175" ht="18.6" customHeight="1" spans="1:2">
      <c r="A175" s="149" t="s">
        <v>950</v>
      </c>
      <c r="B175" s="157">
        <v>9</v>
      </c>
    </row>
    <row r="176" ht="18.6" customHeight="1" spans="1:2">
      <c r="A176" s="149" t="s">
        <v>951</v>
      </c>
      <c r="B176" s="157">
        <v>11</v>
      </c>
    </row>
    <row r="177" ht="18.6" customHeight="1" spans="1:2">
      <c r="A177" s="149" t="s">
        <v>952</v>
      </c>
      <c r="B177" s="157">
        <v>6</v>
      </c>
    </row>
    <row r="178" ht="18.6" customHeight="1" spans="1:2">
      <c r="A178" s="149" t="s">
        <v>953</v>
      </c>
      <c r="B178" s="157">
        <v>26</v>
      </c>
    </row>
    <row r="179" ht="18.6" customHeight="1" spans="1:2">
      <c r="A179" s="149" t="s">
        <v>954</v>
      </c>
      <c r="B179" s="157">
        <v>37</v>
      </c>
    </row>
    <row r="180" ht="18.6" customHeight="1" spans="1:2">
      <c r="A180" s="149" t="s">
        <v>955</v>
      </c>
      <c r="B180" s="157">
        <v>38</v>
      </c>
    </row>
    <row r="181" ht="18.6" customHeight="1" spans="1:2">
      <c r="A181" s="149" t="s">
        <v>956</v>
      </c>
      <c r="B181" s="157">
        <v>4</v>
      </c>
    </row>
    <row r="182" ht="18.6" customHeight="1" spans="1:2">
      <c r="A182" s="149" t="s">
        <v>957</v>
      </c>
      <c r="B182" s="157">
        <v>11</v>
      </c>
    </row>
    <row r="183" ht="18.6" customHeight="1" spans="1:2">
      <c r="A183" s="149" t="s">
        <v>958</v>
      </c>
      <c r="B183" s="157">
        <v>68</v>
      </c>
    </row>
    <row r="184" ht="18.6" customHeight="1" spans="1:2">
      <c r="A184" s="149" t="s">
        <v>959</v>
      </c>
      <c r="B184" s="157">
        <v>3</v>
      </c>
    </row>
    <row r="185" ht="18.6" customHeight="1" spans="1:2">
      <c r="A185" s="149" t="s">
        <v>960</v>
      </c>
      <c r="B185" s="157">
        <v>28</v>
      </c>
    </row>
    <row r="186" ht="18.6" customHeight="1" spans="1:2">
      <c r="A186" s="149" t="s">
        <v>961</v>
      </c>
      <c r="B186" s="157">
        <v>2</v>
      </c>
    </row>
    <row r="187" ht="18.6" customHeight="1" spans="1:2">
      <c r="A187" s="149" t="s">
        <v>962</v>
      </c>
      <c r="B187" s="157">
        <v>38</v>
      </c>
    </row>
    <row r="188" ht="18.6" customHeight="1" spans="1:2">
      <c r="A188" s="149" t="s">
        <v>963</v>
      </c>
      <c r="B188" s="157">
        <v>89</v>
      </c>
    </row>
    <row r="189" ht="18.6" customHeight="1" spans="1:2">
      <c r="A189" s="149" t="s">
        <v>964</v>
      </c>
      <c r="B189" s="157">
        <v>35</v>
      </c>
    </row>
    <row r="190" ht="18.6" customHeight="1" spans="1:2">
      <c r="A190" s="149" t="s">
        <v>965</v>
      </c>
      <c r="B190" s="157">
        <v>4</v>
      </c>
    </row>
    <row r="191" ht="18.6" customHeight="1" spans="1:2">
      <c r="A191" s="149" t="s">
        <v>966</v>
      </c>
      <c r="B191" s="157">
        <v>262</v>
      </c>
    </row>
    <row r="192" ht="18.6" customHeight="1" spans="1:2">
      <c r="A192" s="149" t="s">
        <v>967</v>
      </c>
      <c r="B192" s="157">
        <v>92</v>
      </c>
    </row>
    <row r="193" ht="18.6" customHeight="1" spans="1:2">
      <c r="A193" s="149" t="s">
        <v>968</v>
      </c>
      <c r="B193" s="157">
        <v>154</v>
      </c>
    </row>
    <row r="194" ht="18.6" customHeight="1" spans="1:2">
      <c r="A194" s="149" t="s">
        <v>969</v>
      </c>
      <c r="B194" s="157">
        <v>33</v>
      </c>
    </row>
    <row r="195" ht="18.6" customHeight="1" spans="1:2">
      <c r="A195" s="149" t="s">
        <v>970</v>
      </c>
      <c r="B195" s="157">
        <v>46</v>
      </c>
    </row>
    <row r="196" ht="18.6" customHeight="1" spans="1:2">
      <c r="A196" s="149" t="s">
        <v>971</v>
      </c>
      <c r="B196" s="157">
        <v>32</v>
      </c>
    </row>
    <row r="197" ht="18.6" customHeight="1" spans="1:2">
      <c r="A197" s="149" t="s">
        <v>972</v>
      </c>
      <c r="B197" s="157">
        <v>21</v>
      </c>
    </row>
    <row r="198" ht="18.6" customHeight="1" spans="1:2">
      <c r="A198" s="149" t="s">
        <v>973</v>
      </c>
      <c r="B198" s="157">
        <v>5</v>
      </c>
    </row>
    <row r="199" ht="18.6" customHeight="1" spans="1:2">
      <c r="A199" s="149" t="s">
        <v>974</v>
      </c>
      <c r="B199" s="157">
        <v>14</v>
      </c>
    </row>
    <row r="200" ht="18.6" customHeight="1" spans="1:2">
      <c r="A200" s="149" t="s">
        <v>975</v>
      </c>
      <c r="B200" s="157">
        <v>2</v>
      </c>
    </row>
    <row r="201" ht="18.6" customHeight="1" spans="1:2">
      <c r="A201" s="149" t="s">
        <v>976</v>
      </c>
      <c r="B201" s="157">
        <v>330</v>
      </c>
    </row>
    <row r="202" ht="18.6" customHeight="1" spans="1:2">
      <c r="A202" s="149" t="s">
        <v>977</v>
      </c>
      <c r="B202" s="157">
        <v>10</v>
      </c>
    </row>
    <row r="203" ht="18.6" customHeight="1" spans="1:2">
      <c r="A203" s="149" t="s">
        <v>978</v>
      </c>
      <c r="B203" s="157">
        <v>2</v>
      </c>
    </row>
    <row r="204" ht="18.6" customHeight="1" spans="1:2">
      <c r="A204" s="159" t="s">
        <v>979</v>
      </c>
      <c r="B204" s="157">
        <v>2847</v>
      </c>
    </row>
    <row r="205" ht="18.6" customHeight="1" spans="1:2">
      <c r="A205" s="149" t="s">
        <v>980</v>
      </c>
      <c r="B205" s="157">
        <v>134</v>
      </c>
    </row>
    <row r="206" ht="18.6" customHeight="1" spans="1:2">
      <c r="A206" s="149" t="s">
        <v>981</v>
      </c>
      <c r="B206" s="157">
        <v>22</v>
      </c>
    </row>
    <row r="207" ht="18.6" customHeight="1" spans="1:2">
      <c r="A207" s="149" t="s">
        <v>982</v>
      </c>
      <c r="B207" s="157">
        <v>84</v>
      </c>
    </row>
    <row r="208" ht="18.6" customHeight="1" spans="1:2">
      <c r="A208" s="149" t="s">
        <v>983</v>
      </c>
      <c r="B208" s="157">
        <v>29</v>
      </c>
    </row>
    <row r="209" ht="18.6" customHeight="1" spans="1:2">
      <c r="A209" s="149" t="s">
        <v>984</v>
      </c>
      <c r="B209" s="157">
        <v>5</v>
      </c>
    </row>
    <row r="210" ht="18.6" customHeight="1" spans="1:2">
      <c r="A210" s="149" t="s">
        <v>985</v>
      </c>
      <c r="B210" s="157">
        <v>70</v>
      </c>
    </row>
    <row r="211" ht="18.6" customHeight="1" spans="1:2">
      <c r="A211" s="149" t="s">
        <v>983</v>
      </c>
      <c r="B211" s="157">
        <v>363</v>
      </c>
    </row>
    <row r="212" ht="18.6" customHeight="1" spans="1:2">
      <c r="A212" s="149" t="s">
        <v>986</v>
      </c>
      <c r="B212" s="157">
        <v>800</v>
      </c>
    </row>
    <row r="213" ht="18.6" customHeight="1" spans="1:2">
      <c r="A213" s="149" t="s">
        <v>984</v>
      </c>
      <c r="B213" s="157">
        <v>1000</v>
      </c>
    </row>
    <row r="214" ht="18.6" customHeight="1" spans="1:2">
      <c r="A214" s="149" t="s">
        <v>987</v>
      </c>
      <c r="B214" s="157">
        <v>100</v>
      </c>
    </row>
    <row r="215" ht="18.6" customHeight="1" spans="1:2">
      <c r="A215" s="149" t="s">
        <v>988</v>
      </c>
      <c r="B215" s="157">
        <v>90</v>
      </c>
    </row>
    <row r="216" ht="18.6" customHeight="1" spans="1:2">
      <c r="A216" s="149" t="s">
        <v>989</v>
      </c>
      <c r="B216" s="157">
        <v>77</v>
      </c>
    </row>
    <row r="217" ht="18.6" customHeight="1" spans="1:2">
      <c r="A217" s="149" t="s">
        <v>990</v>
      </c>
      <c r="B217" s="157">
        <v>41</v>
      </c>
    </row>
    <row r="218" ht="18.6" customHeight="1" spans="1:2">
      <c r="A218" s="149" t="s">
        <v>991</v>
      </c>
      <c r="B218" s="157">
        <v>32</v>
      </c>
    </row>
    <row r="219" ht="18.6" customHeight="1" spans="1:2">
      <c r="A219" s="159" t="s">
        <v>992</v>
      </c>
      <c r="B219" s="157">
        <v>168</v>
      </c>
    </row>
    <row r="220" ht="18.6" customHeight="1" spans="1:2">
      <c r="A220" s="149" t="s">
        <v>993</v>
      </c>
      <c r="B220" s="157">
        <v>133</v>
      </c>
    </row>
    <row r="221" ht="18.6" customHeight="1" spans="1:2">
      <c r="A221" s="149" t="s">
        <v>994</v>
      </c>
      <c r="B221" s="157">
        <v>35</v>
      </c>
    </row>
    <row r="222" ht="18.6" customHeight="1" spans="1:2">
      <c r="A222" s="159" t="s">
        <v>995</v>
      </c>
      <c r="B222" s="157">
        <v>4354</v>
      </c>
    </row>
    <row r="223" ht="18.6" customHeight="1" spans="1:2">
      <c r="A223" s="149" t="s">
        <v>996</v>
      </c>
      <c r="B223" s="157">
        <v>50</v>
      </c>
    </row>
    <row r="224" ht="18.6" customHeight="1" spans="1:2">
      <c r="A224" s="149" t="s">
        <v>997</v>
      </c>
      <c r="B224" s="157">
        <v>131</v>
      </c>
    </row>
    <row r="225" ht="18.6" customHeight="1" spans="1:2">
      <c r="A225" s="149" t="s">
        <v>998</v>
      </c>
      <c r="B225" s="157">
        <v>10</v>
      </c>
    </row>
    <row r="226" ht="18.6" customHeight="1" spans="1:2">
      <c r="A226" s="149" t="s">
        <v>999</v>
      </c>
      <c r="B226" s="157">
        <v>20</v>
      </c>
    </row>
    <row r="227" ht="18.6" customHeight="1" spans="1:2">
      <c r="A227" s="149" t="s">
        <v>1000</v>
      </c>
      <c r="B227" s="157">
        <v>14</v>
      </c>
    </row>
    <row r="228" ht="18.6" customHeight="1" spans="1:2">
      <c r="A228" s="149" t="s">
        <v>1001</v>
      </c>
      <c r="B228" s="157">
        <v>9</v>
      </c>
    </row>
    <row r="229" ht="18.6" customHeight="1" spans="1:2">
      <c r="A229" s="149" t="s">
        <v>1002</v>
      </c>
      <c r="B229" s="157">
        <v>50</v>
      </c>
    </row>
    <row r="230" ht="18.6" customHeight="1" spans="1:2">
      <c r="A230" s="149" t="s">
        <v>1003</v>
      </c>
      <c r="B230" s="157">
        <v>8</v>
      </c>
    </row>
    <row r="231" ht="18.6" customHeight="1" spans="1:2">
      <c r="A231" s="149" t="s">
        <v>1004</v>
      </c>
      <c r="B231" s="157">
        <v>10</v>
      </c>
    </row>
    <row r="232" ht="18.6" customHeight="1" spans="1:2">
      <c r="A232" s="149" t="s">
        <v>1005</v>
      </c>
      <c r="B232" s="157">
        <v>15</v>
      </c>
    </row>
    <row r="233" ht="18.6" customHeight="1" spans="1:2">
      <c r="A233" s="149" t="s">
        <v>1006</v>
      </c>
      <c r="B233" s="157">
        <v>53</v>
      </c>
    </row>
    <row r="234" ht="18.6" customHeight="1" spans="1:2">
      <c r="A234" s="149" t="s">
        <v>1007</v>
      </c>
      <c r="B234" s="157">
        <v>38</v>
      </c>
    </row>
    <row r="235" ht="18.6" customHeight="1" spans="1:2">
      <c r="A235" s="149" t="s">
        <v>996</v>
      </c>
      <c r="B235" s="157">
        <v>60</v>
      </c>
    </row>
    <row r="236" ht="18.6" customHeight="1" spans="1:2">
      <c r="A236" s="149" t="s">
        <v>997</v>
      </c>
      <c r="B236" s="157">
        <v>250</v>
      </c>
    </row>
    <row r="237" ht="18.6" customHeight="1" spans="1:2">
      <c r="A237" s="149" t="s">
        <v>1008</v>
      </c>
      <c r="B237" s="157">
        <v>1134</v>
      </c>
    </row>
    <row r="238" ht="18.6" customHeight="1" spans="1:2">
      <c r="A238" s="149" t="s">
        <v>1009</v>
      </c>
      <c r="B238" s="157">
        <v>301</v>
      </c>
    </row>
    <row r="239" ht="18.6" customHeight="1" spans="1:2">
      <c r="A239" s="149" t="s">
        <v>1010</v>
      </c>
      <c r="B239" s="157">
        <v>290</v>
      </c>
    </row>
    <row r="240" ht="18.6" customHeight="1" spans="1:2">
      <c r="A240" s="149" t="s">
        <v>1011</v>
      </c>
      <c r="B240" s="157">
        <v>322</v>
      </c>
    </row>
    <row r="241" ht="18.6" customHeight="1" spans="1:2">
      <c r="A241" s="149" t="s">
        <v>1012</v>
      </c>
      <c r="B241" s="157">
        <v>-1757</v>
      </c>
    </row>
    <row r="242" ht="18.6" customHeight="1" spans="1:2">
      <c r="A242" s="149" t="s">
        <v>997</v>
      </c>
      <c r="B242" s="157">
        <v>65</v>
      </c>
    </row>
    <row r="243" ht="18.6" customHeight="1" spans="1:2">
      <c r="A243" s="149" t="s">
        <v>1013</v>
      </c>
      <c r="B243" s="157">
        <v>21</v>
      </c>
    </row>
    <row r="244" ht="18.6" customHeight="1" spans="1:2">
      <c r="A244" s="149" t="s">
        <v>1014</v>
      </c>
      <c r="B244" s="157">
        <v>169</v>
      </c>
    </row>
    <row r="245" ht="18.6" customHeight="1" spans="1:2">
      <c r="A245" s="149" t="s">
        <v>1015</v>
      </c>
      <c r="B245" s="157">
        <v>67</v>
      </c>
    </row>
    <row r="246" ht="18.6" customHeight="1" spans="1:2">
      <c r="A246" s="149" t="s">
        <v>1016</v>
      </c>
      <c r="B246" s="157">
        <v>5</v>
      </c>
    </row>
    <row r="247" ht="18.6" customHeight="1" spans="1:2">
      <c r="A247" s="149" t="s">
        <v>1017</v>
      </c>
      <c r="B247" s="157">
        <v>25</v>
      </c>
    </row>
    <row r="248" ht="18.6" customHeight="1" spans="1:2">
      <c r="A248" s="149" t="s">
        <v>1018</v>
      </c>
      <c r="B248" s="157">
        <v>5</v>
      </c>
    </row>
    <row r="249" ht="18.6" customHeight="1" spans="1:2">
      <c r="A249" s="149" t="s">
        <v>1019</v>
      </c>
      <c r="B249" s="157">
        <v>5</v>
      </c>
    </row>
    <row r="250" ht="18.6" customHeight="1" spans="1:2">
      <c r="A250" s="149" t="s">
        <v>1020</v>
      </c>
      <c r="B250" s="157">
        <v>115</v>
      </c>
    </row>
    <row r="251" ht="18.6" customHeight="1" spans="1:2">
      <c r="A251" s="149" t="s">
        <v>1021</v>
      </c>
      <c r="B251" s="157">
        <v>38</v>
      </c>
    </row>
    <row r="252" ht="18.6" customHeight="1" spans="1:2">
      <c r="A252" s="149" t="s">
        <v>1022</v>
      </c>
      <c r="B252" s="157">
        <v>8</v>
      </c>
    </row>
    <row r="253" ht="18.6" customHeight="1" spans="1:2">
      <c r="A253" s="149" t="s">
        <v>1023</v>
      </c>
      <c r="B253" s="157">
        <v>8</v>
      </c>
    </row>
    <row r="254" ht="18.6" customHeight="1" spans="1:2">
      <c r="A254" s="149" t="s">
        <v>1024</v>
      </c>
      <c r="B254" s="157">
        <v>43</v>
      </c>
    </row>
    <row r="255" ht="18.6" customHeight="1" spans="1:2">
      <c r="A255" s="149" t="s">
        <v>1025</v>
      </c>
      <c r="B255" s="157">
        <v>10</v>
      </c>
    </row>
    <row r="256" ht="18.6" customHeight="1" spans="1:2">
      <c r="A256" s="149" t="s">
        <v>1026</v>
      </c>
      <c r="B256" s="157">
        <v>10</v>
      </c>
    </row>
    <row r="257" ht="18.6" customHeight="1" spans="1:2">
      <c r="A257" s="149" t="s">
        <v>1027</v>
      </c>
      <c r="B257" s="157">
        <v>50</v>
      </c>
    </row>
    <row r="258" ht="18.6" customHeight="1" spans="1:2">
      <c r="A258" s="149" t="s">
        <v>1028</v>
      </c>
      <c r="B258" s="157">
        <v>1</v>
      </c>
    </row>
    <row r="259" ht="18.6" customHeight="1" spans="1:2">
      <c r="A259" s="149" t="s">
        <v>1029</v>
      </c>
      <c r="B259" s="157">
        <v>6</v>
      </c>
    </row>
    <row r="260" ht="18.6" customHeight="1" spans="1:2">
      <c r="A260" s="149" t="s">
        <v>1030</v>
      </c>
      <c r="B260" s="157">
        <v>8</v>
      </c>
    </row>
    <row r="261" ht="18.6" customHeight="1" spans="1:2">
      <c r="A261" s="149" t="s">
        <v>997</v>
      </c>
      <c r="B261" s="157">
        <v>50</v>
      </c>
    </row>
    <row r="262" ht="18.6" customHeight="1" spans="1:2">
      <c r="A262" s="149" t="s">
        <v>1031</v>
      </c>
      <c r="B262" s="157">
        <v>1</v>
      </c>
    </row>
    <row r="263" ht="18.6" customHeight="1" spans="1:2">
      <c r="A263" s="149" t="s">
        <v>1032</v>
      </c>
      <c r="B263" s="157">
        <v>50</v>
      </c>
    </row>
    <row r="264" ht="18.6" customHeight="1" spans="1:2">
      <c r="A264" s="149" t="s">
        <v>1033</v>
      </c>
      <c r="B264" s="157">
        <v>10</v>
      </c>
    </row>
    <row r="265" ht="18.6" customHeight="1" spans="1:2">
      <c r="A265" s="149" t="s">
        <v>1034</v>
      </c>
      <c r="B265" s="157">
        <v>213</v>
      </c>
    </row>
    <row r="266" ht="18.6" customHeight="1" spans="1:2">
      <c r="A266" s="149" t="s">
        <v>1035</v>
      </c>
      <c r="B266" s="157">
        <v>69</v>
      </c>
    </row>
    <row r="267" ht="18.6" customHeight="1" spans="1:2">
      <c r="A267" s="149" t="s">
        <v>1036</v>
      </c>
      <c r="B267" s="157">
        <v>20</v>
      </c>
    </row>
    <row r="268" ht="18.6" customHeight="1" spans="1:2">
      <c r="A268" s="149" t="s">
        <v>1037</v>
      </c>
      <c r="B268" s="157">
        <v>2</v>
      </c>
    </row>
    <row r="269" ht="18.6" customHeight="1" spans="1:2">
      <c r="A269" s="149" t="s">
        <v>1036</v>
      </c>
      <c r="B269" s="157">
        <v>30</v>
      </c>
    </row>
    <row r="270" ht="18.6" customHeight="1" spans="1:2">
      <c r="A270" s="149" t="s">
        <v>1038</v>
      </c>
      <c r="B270" s="157">
        <v>3</v>
      </c>
    </row>
    <row r="271" ht="18.6" customHeight="1" spans="1:2">
      <c r="A271" s="149" t="s">
        <v>1039</v>
      </c>
      <c r="B271" s="157">
        <v>78</v>
      </c>
    </row>
    <row r="272" ht="18.6" customHeight="1" spans="1:2">
      <c r="A272" s="149" t="s">
        <v>1036</v>
      </c>
      <c r="B272" s="157">
        <v>3</v>
      </c>
    </row>
    <row r="273" ht="18.6" customHeight="1" spans="1:2">
      <c r="A273" s="149" t="s">
        <v>1039</v>
      </c>
      <c r="B273" s="157">
        <v>1</v>
      </c>
    </row>
    <row r="274" ht="18.6" customHeight="1" spans="1:2">
      <c r="A274" s="149" t="s">
        <v>1040</v>
      </c>
      <c r="B274" s="157">
        <v>13</v>
      </c>
    </row>
    <row r="275" ht="18.6" customHeight="1" spans="1:2">
      <c r="A275" s="149" t="s">
        <v>1041</v>
      </c>
      <c r="B275" s="157">
        <v>100</v>
      </c>
    </row>
    <row r="276" ht="18.6" customHeight="1" spans="1:2">
      <c r="A276" s="149" t="s">
        <v>1042</v>
      </c>
      <c r="B276" s="157">
        <v>10</v>
      </c>
    </row>
    <row r="277" ht="18.6" customHeight="1" spans="1:2">
      <c r="A277" s="149" t="s">
        <v>1038</v>
      </c>
      <c r="B277" s="157">
        <v>19</v>
      </c>
    </row>
    <row r="278" ht="18.6" customHeight="1" spans="1:2">
      <c r="A278" s="149" t="s">
        <v>1039</v>
      </c>
      <c r="B278" s="157">
        <v>170</v>
      </c>
    </row>
    <row r="279" ht="18.6" customHeight="1" spans="1:2">
      <c r="A279" s="149" t="s">
        <v>1043</v>
      </c>
      <c r="B279" s="157">
        <v>34</v>
      </c>
    </row>
    <row r="280" ht="18.6" customHeight="1" spans="1:2">
      <c r="A280" s="149" t="s">
        <v>1044</v>
      </c>
      <c r="B280" s="157">
        <v>64</v>
      </c>
    </row>
    <row r="281" ht="18.6" customHeight="1" spans="1:2">
      <c r="A281" s="149" t="s">
        <v>1044</v>
      </c>
      <c r="B281" s="157">
        <v>5</v>
      </c>
    </row>
    <row r="282" ht="18.6" customHeight="1" spans="1:2">
      <c r="A282" s="149" t="s">
        <v>1045</v>
      </c>
      <c r="B282" s="157">
        <v>4</v>
      </c>
    </row>
    <row r="283" ht="18.6" customHeight="1" spans="1:2">
      <c r="A283" s="149" t="s">
        <v>1043</v>
      </c>
      <c r="B283" s="157">
        <v>85</v>
      </c>
    </row>
    <row r="284" ht="18.6" customHeight="1" spans="1:2">
      <c r="A284" s="149" t="s">
        <v>1046</v>
      </c>
      <c r="B284" s="157">
        <v>10</v>
      </c>
    </row>
    <row r="285" ht="18.6" customHeight="1" spans="1:2">
      <c r="A285" s="149" t="s">
        <v>1047</v>
      </c>
      <c r="B285" s="157">
        <v>4</v>
      </c>
    </row>
    <row r="286" ht="18.6" customHeight="1" spans="1:2">
      <c r="A286" s="149" t="s">
        <v>1048</v>
      </c>
      <c r="B286" s="157">
        <v>5</v>
      </c>
    </row>
    <row r="287" ht="18.6" customHeight="1" spans="1:2">
      <c r="A287" s="149" t="s">
        <v>1045</v>
      </c>
      <c r="B287" s="157">
        <v>8</v>
      </c>
    </row>
    <row r="288" ht="18.6" customHeight="1" spans="1:2">
      <c r="A288" s="149" t="s">
        <v>1044</v>
      </c>
      <c r="B288" s="157">
        <v>9</v>
      </c>
    </row>
    <row r="289" ht="18.6" customHeight="1" spans="1:2">
      <c r="A289" s="149" t="s">
        <v>1049</v>
      </c>
      <c r="B289" s="157">
        <v>100</v>
      </c>
    </row>
    <row r="290" ht="18.6" customHeight="1" spans="1:2">
      <c r="A290" s="149" t="s">
        <v>1050</v>
      </c>
      <c r="B290" s="157">
        <v>100</v>
      </c>
    </row>
    <row r="291" ht="18.6" customHeight="1" spans="1:2">
      <c r="A291" s="149" t="s">
        <v>1051</v>
      </c>
      <c r="B291" s="157">
        <v>15</v>
      </c>
    </row>
    <row r="292" ht="18.6" customHeight="1" spans="1:2">
      <c r="A292" s="149" t="s">
        <v>1052</v>
      </c>
      <c r="B292" s="157">
        <v>300</v>
      </c>
    </row>
    <row r="293" ht="18.6" customHeight="1" spans="1:2">
      <c r="A293" s="149" t="s">
        <v>1053</v>
      </c>
      <c r="B293" s="157">
        <v>12</v>
      </c>
    </row>
    <row r="294" ht="18.6" customHeight="1" spans="1:2">
      <c r="A294" s="149" t="s">
        <v>1054</v>
      </c>
      <c r="B294" s="157">
        <v>58</v>
      </c>
    </row>
    <row r="295" ht="18.6" customHeight="1" spans="1:2">
      <c r="A295" s="149" t="s">
        <v>1055</v>
      </c>
      <c r="B295" s="157">
        <v>356</v>
      </c>
    </row>
    <row r="296" ht="18.6" customHeight="1" spans="1:2">
      <c r="A296" s="149" t="s">
        <v>1056</v>
      </c>
      <c r="B296" s="157">
        <v>142</v>
      </c>
    </row>
    <row r="297" ht="18.6" customHeight="1" spans="1:2">
      <c r="A297" s="149" t="s">
        <v>1057</v>
      </c>
      <c r="B297" s="157">
        <v>11</v>
      </c>
    </row>
    <row r="298" ht="18.6" customHeight="1" spans="1:2">
      <c r="A298" s="149" t="s">
        <v>1058</v>
      </c>
      <c r="B298" s="157">
        <v>-210</v>
      </c>
    </row>
    <row r="299" ht="18.6" customHeight="1" spans="1:2">
      <c r="A299" s="149" t="s">
        <v>1059</v>
      </c>
      <c r="B299" s="157">
        <v>120</v>
      </c>
    </row>
    <row r="300" ht="18.6" customHeight="1" spans="1:2">
      <c r="A300" s="149" t="s">
        <v>1060</v>
      </c>
      <c r="B300" s="157">
        <v>48</v>
      </c>
    </row>
    <row r="301" ht="18.6" customHeight="1" spans="1:2">
      <c r="A301" s="149" t="s">
        <v>1057</v>
      </c>
      <c r="B301" s="157">
        <v>4</v>
      </c>
    </row>
    <row r="302" ht="18.6" customHeight="1" spans="1:2">
      <c r="A302" s="149" t="s">
        <v>1061</v>
      </c>
      <c r="B302" s="157">
        <v>114</v>
      </c>
    </row>
    <row r="303" ht="18.6" customHeight="1" spans="1:2">
      <c r="A303" s="149" t="s">
        <v>1062</v>
      </c>
      <c r="B303" s="157">
        <v>386</v>
      </c>
    </row>
    <row r="304" ht="18.6" customHeight="1" spans="1:2">
      <c r="A304" s="149" t="s">
        <v>1014</v>
      </c>
      <c r="B304" s="157">
        <v>71</v>
      </c>
    </row>
    <row r="305" ht="18.6" customHeight="1" spans="1:2">
      <c r="A305" s="149" t="s">
        <v>1063</v>
      </c>
      <c r="B305" s="157">
        <v>-171</v>
      </c>
    </row>
    <row r="306" ht="18.6" customHeight="1" spans="1:2">
      <c r="A306" s="149" t="s">
        <v>1064</v>
      </c>
      <c r="B306" s="157">
        <v>-33</v>
      </c>
    </row>
    <row r="307" ht="18.6" customHeight="1" spans="1:2">
      <c r="A307" s="149" t="s">
        <v>1065</v>
      </c>
      <c r="B307" s="157">
        <v>89</v>
      </c>
    </row>
    <row r="308" ht="18.6" customHeight="1" spans="1:2">
      <c r="A308" s="149" t="s">
        <v>1066</v>
      </c>
      <c r="B308" s="157">
        <v>65</v>
      </c>
    </row>
    <row r="309" ht="18.6" customHeight="1" spans="1:2">
      <c r="A309" s="149" t="s">
        <v>1067</v>
      </c>
      <c r="B309" s="157">
        <v>29</v>
      </c>
    </row>
    <row r="310" ht="18.6" customHeight="1" spans="1:5">
      <c r="A310" s="149" t="s">
        <v>1068</v>
      </c>
      <c r="B310" s="157">
        <v>11</v>
      </c>
      <c r="D310" s="160"/>
      <c r="E310" s="160"/>
    </row>
    <row r="311" ht="18.6" customHeight="1" spans="1:5">
      <c r="A311" s="159" t="s">
        <v>1069</v>
      </c>
      <c r="B311" s="157">
        <v>1811</v>
      </c>
      <c r="D311" s="160"/>
      <c r="E311" s="160"/>
    </row>
    <row r="312" ht="18.6" customHeight="1" spans="1:5">
      <c r="A312" s="149" t="s">
        <v>1070</v>
      </c>
      <c r="B312" s="157">
        <v>45</v>
      </c>
      <c r="D312" s="160"/>
      <c r="E312" s="160"/>
    </row>
    <row r="313" ht="18.6" customHeight="1" spans="1:2">
      <c r="A313" s="149" t="s">
        <v>1071</v>
      </c>
      <c r="B313" s="157">
        <v>919</v>
      </c>
    </row>
    <row r="314" ht="18.6" customHeight="1" spans="1:3">
      <c r="A314" s="149" t="s">
        <v>1070</v>
      </c>
      <c r="B314" s="157">
        <v>13</v>
      </c>
      <c r="C314" s="151"/>
    </row>
    <row r="315" ht="18.6" customHeight="1" spans="1:3">
      <c r="A315" s="149" t="s">
        <v>1072</v>
      </c>
      <c r="B315" s="157">
        <v>100</v>
      </c>
      <c r="C315" s="151"/>
    </row>
    <row r="316" ht="18.6" customHeight="1" spans="1:3">
      <c r="A316" s="149" t="s">
        <v>1073</v>
      </c>
      <c r="B316" s="157">
        <v>153</v>
      </c>
      <c r="C316" s="151"/>
    </row>
    <row r="317" ht="18.6" customHeight="1" spans="1:3">
      <c r="A317" s="149" t="s">
        <v>1074</v>
      </c>
      <c r="B317" s="157">
        <v>581</v>
      </c>
      <c r="C317" s="151"/>
    </row>
    <row r="318" ht="18.6" customHeight="1" spans="1:3">
      <c r="A318" s="149" t="s">
        <v>1075</v>
      </c>
      <c r="B318" s="157">
        <v>2509</v>
      </c>
      <c r="C318" s="151"/>
    </row>
    <row r="319" ht="18.6" customHeight="1" spans="1:3">
      <c r="A319" s="149" t="s">
        <v>1076</v>
      </c>
      <c r="B319" s="157">
        <v>395</v>
      </c>
      <c r="C319" s="151"/>
    </row>
    <row r="320" ht="18.6" customHeight="1" spans="1:3">
      <c r="A320" s="149" t="s">
        <v>1077</v>
      </c>
      <c r="B320" s="157">
        <v>1500</v>
      </c>
      <c r="C320" s="151"/>
    </row>
    <row r="321" ht="18.6" customHeight="1" spans="1:3">
      <c r="A321" s="149" t="s">
        <v>1078</v>
      </c>
      <c r="B321" s="157">
        <v>11</v>
      </c>
      <c r="C321" s="151"/>
    </row>
    <row r="322" ht="18.6" customHeight="1" spans="1:3">
      <c r="A322" s="149" t="s">
        <v>1079</v>
      </c>
      <c r="B322" s="157">
        <v>18</v>
      </c>
      <c r="C322" s="151"/>
    </row>
    <row r="323" ht="18.6" customHeight="1" spans="1:3">
      <c r="A323" s="149" t="s">
        <v>1080</v>
      </c>
      <c r="B323" s="157">
        <v>300</v>
      </c>
      <c r="C323" s="151"/>
    </row>
    <row r="324" ht="18.6" customHeight="1" spans="1:3">
      <c r="A324" s="149" t="s">
        <v>1081</v>
      </c>
      <c r="B324" s="157">
        <v>5</v>
      </c>
      <c r="C324" s="151"/>
    </row>
    <row r="325" ht="18.6" customHeight="1" spans="1:3">
      <c r="A325" s="149" t="s">
        <v>1082</v>
      </c>
      <c r="B325" s="157">
        <v>75</v>
      </c>
      <c r="C325" s="151"/>
    </row>
    <row r="326" ht="18.6" customHeight="1" spans="1:3">
      <c r="A326" s="149" t="s">
        <v>1083</v>
      </c>
      <c r="B326" s="157">
        <v>40</v>
      </c>
      <c r="C326" s="151"/>
    </row>
    <row r="327" ht="18.6" customHeight="1" spans="1:3">
      <c r="A327" s="149" t="s">
        <v>1084</v>
      </c>
      <c r="B327" s="157">
        <v>17</v>
      </c>
      <c r="C327" s="151"/>
    </row>
    <row r="328" ht="18.6" customHeight="1" spans="1:3">
      <c r="A328" s="149" t="s">
        <v>1085</v>
      </c>
      <c r="B328" s="157">
        <v>30</v>
      </c>
      <c r="C328" s="151"/>
    </row>
    <row r="329" ht="18.6" customHeight="1" spans="1:3">
      <c r="A329" s="149" t="s">
        <v>1086</v>
      </c>
      <c r="B329" s="157">
        <v>3</v>
      </c>
      <c r="C329" s="151"/>
    </row>
    <row r="330" ht="18.6" customHeight="1" spans="1:3">
      <c r="A330" s="149" t="s">
        <v>1087</v>
      </c>
      <c r="B330" s="157">
        <v>115</v>
      </c>
      <c r="C330" s="151"/>
    </row>
    <row r="331" ht="18.6" customHeight="1" spans="1:3">
      <c r="A331" s="159" t="s">
        <v>1088</v>
      </c>
      <c r="B331" s="157">
        <v>628</v>
      </c>
      <c r="C331" s="151"/>
    </row>
    <row r="332" ht="18.6" customHeight="1" spans="1:3">
      <c r="A332" s="149" t="s">
        <v>1089</v>
      </c>
      <c r="B332" s="157">
        <v>341</v>
      </c>
      <c r="C332" s="151"/>
    </row>
    <row r="333" ht="18.6" customHeight="1" spans="1:2">
      <c r="A333" s="149" t="s">
        <v>1090</v>
      </c>
      <c r="B333" s="157">
        <v>38</v>
      </c>
    </row>
    <row r="334" ht="18.6" customHeight="1" spans="1:2">
      <c r="A334" s="149" t="s">
        <v>1091</v>
      </c>
      <c r="B334" s="157">
        <v>29</v>
      </c>
    </row>
    <row r="335" ht="18.6" customHeight="1" spans="1:2">
      <c r="A335" s="149" t="s">
        <v>1092</v>
      </c>
      <c r="B335" s="157">
        <v>220</v>
      </c>
    </row>
    <row r="336" ht="18.6" customHeight="1" spans="1:2">
      <c r="A336" s="159" t="s">
        <v>1093</v>
      </c>
      <c r="B336" s="157">
        <v>160</v>
      </c>
    </row>
    <row r="337" ht="18.6" customHeight="1" spans="1:2">
      <c r="A337" s="149" t="s">
        <v>1094</v>
      </c>
      <c r="B337" s="157">
        <v>160</v>
      </c>
    </row>
    <row r="338" ht="18.6" customHeight="1" spans="1:2">
      <c r="A338" s="159" t="s">
        <v>1095</v>
      </c>
      <c r="B338" s="157">
        <v>12953</v>
      </c>
    </row>
    <row r="339" ht="18.6" customHeight="1" spans="1:2">
      <c r="A339" s="149" t="s">
        <v>1096</v>
      </c>
      <c r="B339" s="157">
        <v>158</v>
      </c>
    </row>
    <row r="340" ht="18.6" customHeight="1" spans="1:2">
      <c r="A340" s="149" t="s">
        <v>1097</v>
      </c>
      <c r="B340" s="157">
        <v>246</v>
      </c>
    </row>
    <row r="341" ht="18.6" customHeight="1" spans="1:2">
      <c r="A341" s="149" t="s">
        <v>1098</v>
      </c>
      <c r="B341" s="157">
        <v>254</v>
      </c>
    </row>
    <row r="342" ht="18.6" customHeight="1" spans="1:2">
      <c r="A342" s="149" t="s">
        <v>1099</v>
      </c>
      <c r="B342" s="157">
        <v>101</v>
      </c>
    </row>
    <row r="343" ht="18.6" customHeight="1" spans="1:2">
      <c r="A343" s="149" t="s">
        <v>1100</v>
      </c>
      <c r="B343" s="157">
        <v>360</v>
      </c>
    </row>
    <row r="344" ht="18.6" customHeight="1" spans="1:2">
      <c r="A344" s="149" t="s">
        <v>1101</v>
      </c>
      <c r="B344" s="157">
        <v>16</v>
      </c>
    </row>
    <row r="345" ht="18.6" customHeight="1" spans="1:2">
      <c r="A345" s="149" t="s">
        <v>1102</v>
      </c>
      <c r="B345" s="157">
        <v>17</v>
      </c>
    </row>
    <row r="346" ht="18.6" customHeight="1" spans="1:2">
      <c r="A346" s="149" t="s">
        <v>1103</v>
      </c>
      <c r="B346" s="157">
        <v>17</v>
      </c>
    </row>
    <row r="347" ht="18.6" customHeight="1" spans="1:2">
      <c r="A347" s="149" t="s">
        <v>1104</v>
      </c>
      <c r="B347" s="157">
        <v>1278</v>
      </c>
    </row>
    <row r="348" ht="18.6" customHeight="1" spans="1:2">
      <c r="A348" s="149" t="s">
        <v>1105</v>
      </c>
      <c r="B348" s="157">
        <v>7083</v>
      </c>
    </row>
    <row r="349" ht="18.6" customHeight="1" spans="1:2">
      <c r="A349" s="149" t="s">
        <v>1105</v>
      </c>
      <c r="B349" s="157">
        <v>3423</v>
      </c>
    </row>
    <row r="350" ht="18.6" customHeight="1" spans="1:2">
      <c r="A350" s="159" t="s">
        <v>1106</v>
      </c>
      <c r="B350" s="157">
        <v>10526</v>
      </c>
    </row>
    <row r="351" ht="18.6" customHeight="1" spans="1:2">
      <c r="A351" s="149" t="s">
        <v>1107</v>
      </c>
      <c r="B351" s="157">
        <v>41</v>
      </c>
    </row>
    <row r="352" ht="18.6" customHeight="1" spans="1:2">
      <c r="A352" s="149" t="s">
        <v>1108</v>
      </c>
      <c r="B352" s="157">
        <v>183</v>
      </c>
    </row>
    <row r="353" ht="18.6" customHeight="1" spans="1:2">
      <c r="A353" s="149" t="s">
        <v>1109</v>
      </c>
      <c r="B353" s="157">
        <v>34</v>
      </c>
    </row>
    <row r="354" ht="18.6" customHeight="1" spans="1:2">
      <c r="A354" s="149" t="s">
        <v>1110</v>
      </c>
      <c r="B354" s="157">
        <v>68</v>
      </c>
    </row>
    <row r="355" ht="18.6" customHeight="1" spans="1:2">
      <c r="A355" s="149" t="s">
        <v>1111</v>
      </c>
      <c r="B355" s="157">
        <v>240</v>
      </c>
    </row>
    <row r="356" ht="18.6" customHeight="1" spans="1:2">
      <c r="A356" s="149" t="s">
        <v>1112</v>
      </c>
      <c r="B356" s="157">
        <v>3224</v>
      </c>
    </row>
    <row r="357" ht="18.6" customHeight="1" spans="1:2">
      <c r="A357" s="149" t="s">
        <v>1113</v>
      </c>
      <c r="B357" s="157">
        <v>1700</v>
      </c>
    </row>
    <row r="358" ht="18.6" customHeight="1" spans="1:2">
      <c r="A358" s="149" t="s">
        <v>1114</v>
      </c>
      <c r="B358" s="157">
        <v>3550</v>
      </c>
    </row>
    <row r="359" ht="18.6" customHeight="1" spans="1:2">
      <c r="A359" s="149" t="s">
        <v>1115</v>
      </c>
      <c r="B359" s="157">
        <v>944</v>
      </c>
    </row>
    <row r="360" ht="18.6" customHeight="1" spans="1:2">
      <c r="A360" s="149" t="s">
        <v>1116</v>
      </c>
      <c r="B360" s="157">
        <v>542</v>
      </c>
    </row>
    <row r="361" ht="18.6" customHeight="1" spans="1:2">
      <c r="A361" s="159" t="s">
        <v>1117</v>
      </c>
      <c r="B361" s="157">
        <v>-7298</v>
      </c>
    </row>
    <row r="362" ht="18.6" customHeight="1" spans="1:2">
      <c r="A362" s="149" t="s">
        <v>1118</v>
      </c>
      <c r="B362" s="157">
        <v>200</v>
      </c>
    </row>
    <row r="363" ht="18.6" customHeight="1" spans="1:2">
      <c r="A363" s="149" t="s">
        <v>1119</v>
      </c>
      <c r="B363" s="157">
        <v>-3554</v>
      </c>
    </row>
    <row r="364" ht="18.6" customHeight="1" spans="1:2">
      <c r="A364" s="149" t="s">
        <v>1119</v>
      </c>
      <c r="B364" s="157">
        <v>-4000</v>
      </c>
    </row>
    <row r="365" ht="18.6" customHeight="1" spans="1:2">
      <c r="A365" s="149" t="s">
        <v>1120</v>
      </c>
      <c r="B365" s="157">
        <v>6</v>
      </c>
    </row>
    <row r="366" ht="18.6" customHeight="1" spans="1:2">
      <c r="A366" s="149" t="s">
        <v>1121</v>
      </c>
      <c r="B366" s="157">
        <v>50</v>
      </c>
    </row>
    <row r="367" ht="18.6" customHeight="1" spans="1:2">
      <c r="A367" s="146" t="s">
        <v>1122</v>
      </c>
      <c r="B367" s="157">
        <f>SUM(B4:B366)/2</f>
        <v>50903</v>
      </c>
    </row>
    <row r="368" ht="18.6" customHeight="1" spans="1:2">
      <c r="A368" s="156" t="s">
        <v>92</v>
      </c>
      <c r="B368" s="157">
        <v>175</v>
      </c>
    </row>
    <row r="369" ht="18.6" customHeight="1" spans="1:2">
      <c r="A369" s="149" t="s">
        <v>1123</v>
      </c>
      <c r="B369" s="157">
        <v>60</v>
      </c>
    </row>
    <row r="370" ht="18.6" customHeight="1" spans="1:2">
      <c r="A370" s="149" t="s">
        <v>1124</v>
      </c>
      <c r="B370" s="157">
        <v>36</v>
      </c>
    </row>
    <row r="371" ht="18.6" customHeight="1" spans="1:2">
      <c r="A371" s="149" t="s">
        <v>1125</v>
      </c>
      <c r="B371" s="157">
        <v>79</v>
      </c>
    </row>
    <row r="372" ht="18.6" customHeight="1" spans="1:2">
      <c r="A372" s="159" t="s">
        <v>93</v>
      </c>
      <c r="B372" s="157">
        <v>378</v>
      </c>
    </row>
    <row r="373" ht="18.6" customHeight="1" spans="1:2">
      <c r="A373" s="149" t="s">
        <v>1126</v>
      </c>
      <c r="B373" s="157">
        <v>213</v>
      </c>
    </row>
    <row r="374" ht="18.6" customHeight="1" spans="1:2">
      <c r="A374" s="149" t="s">
        <v>1127</v>
      </c>
      <c r="B374" s="157">
        <v>125</v>
      </c>
    </row>
    <row r="375" ht="18.6" customHeight="1" spans="1:2">
      <c r="A375" s="149" t="s">
        <v>1044</v>
      </c>
      <c r="B375" s="157">
        <v>40</v>
      </c>
    </row>
    <row r="376" ht="18.6" customHeight="1" spans="1:2">
      <c r="A376" s="159" t="s">
        <v>1128</v>
      </c>
      <c r="B376" s="157">
        <v>24</v>
      </c>
    </row>
    <row r="377" ht="18.6" customHeight="1" spans="1:2">
      <c r="A377" s="149" t="s">
        <v>1129</v>
      </c>
      <c r="B377" s="157">
        <v>24</v>
      </c>
    </row>
    <row r="378" ht="18.6" customHeight="1" spans="1:2">
      <c r="A378" s="159" t="s">
        <v>1130</v>
      </c>
      <c r="B378" s="157">
        <v>1158</v>
      </c>
    </row>
    <row r="379" ht="18.6" customHeight="1" spans="1:6">
      <c r="A379" s="149" t="s">
        <v>1131</v>
      </c>
      <c r="B379" s="157">
        <v>719</v>
      </c>
      <c r="D379" s="161"/>
      <c r="E379" s="161"/>
      <c r="F379" s="161"/>
    </row>
    <row r="380" ht="18.6" customHeight="1" spans="1:6">
      <c r="A380" s="149" t="s">
        <v>1132</v>
      </c>
      <c r="B380" s="157">
        <v>15</v>
      </c>
      <c r="D380" s="161"/>
      <c r="E380" s="160"/>
      <c r="F380" s="161"/>
    </row>
    <row r="381" ht="18.6" customHeight="1" spans="1:6">
      <c r="A381" s="149" t="s">
        <v>1133</v>
      </c>
      <c r="B381" s="157">
        <v>16</v>
      </c>
      <c r="D381" s="161"/>
      <c r="E381" s="160"/>
      <c r="F381" s="161"/>
    </row>
    <row r="382" ht="18.6" customHeight="1" spans="1:6">
      <c r="A382" s="149" t="s">
        <v>1134</v>
      </c>
      <c r="B382" s="157">
        <v>103</v>
      </c>
      <c r="D382" s="161"/>
      <c r="E382" s="160"/>
      <c r="F382" s="161"/>
    </row>
    <row r="383" ht="18.6" customHeight="1" spans="1:6">
      <c r="A383" s="149" t="s">
        <v>1135</v>
      </c>
      <c r="B383" s="157">
        <v>4</v>
      </c>
      <c r="D383" s="161"/>
      <c r="E383" s="160"/>
      <c r="F383" s="161"/>
    </row>
    <row r="384" ht="18.6" customHeight="1" spans="1:6">
      <c r="A384" s="149" t="s">
        <v>1136</v>
      </c>
      <c r="B384" s="157">
        <v>30</v>
      </c>
      <c r="D384" s="161"/>
      <c r="E384" s="160"/>
      <c r="F384" s="161"/>
    </row>
    <row r="385" ht="18.6" customHeight="1" spans="1:6">
      <c r="A385" s="149" t="s">
        <v>1137</v>
      </c>
      <c r="B385" s="157">
        <v>1</v>
      </c>
      <c r="D385" s="161"/>
      <c r="E385" s="160"/>
      <c r="F385" s="161"/>
    </row>
    <row r="386" ht="18.6" customHeight="1" spans="1:6">
      <c r="A386" s="149" t="s">
        <v>1138</v>
      </c>
      <c r="B386" s="157">
        <v>-6</v>
      </c>
      <c r="D386" s="161"/>
      <c r="E386" s="160"/>
      <c r="F386" s="161"/>
    </row>
    <row r="387" ht="18.6" customHeight="1" spans="1:6">
      <c r="A387" s="149" t="s">
        <v>1139</v>
      </c>
      <c r="B387" s="157">
        <v>2</v>
      </c>
      <c r="D387" s="161"/>
      <c r="E387" s="160"/>
      <c r="F387" s="161"/>
    </row>
    <row r="388" ht="18.6" customHeight="1" spans="1:6">
      <c r="A388" s="149" t="s">
        <v>1139</v>
      </c>
      <c r="B388" s="157">
        <v>38</v>
      </c>
      <c r="D388" s="161"/>
      <c r="E388" s="160"/>
      <c r="F388" s="161"/>
    </row>
    <row r="389" ht="18.6" customHeight="1" spans="1:6">
      <c r="A389" s="149" t="s">
        <v>1140</v>
      </c>
      <c r="B389" s="157">
        <v>2</v>
      </c>
      <c r="D389" s="161"/>
      <c r="E389" s="160"/>
      <c r="F389" s="161"/>
    </row>
    <row r="390" ht="18.6" customHeight="1" spans="1:6">
      <c r="A390" s="149" t="s">
        <v>1141</v>
      </c>
      <c r="B390" s="157">
        <v>10</v>
      </c>
      <c r="D390" s="161"/>
      <c r="E390" s="160"/>
      <c r="F390" s="161"/>
    </row>
    <row r="391" ht="18.6" customHeight="1" spans="1:6">
      <c r="A391" s="149" t="s">
        <v>1134</v>
      </c>
      <c r="B391" s="157">
        <v>69</v>
      </c>
      <c r="D391" s="161"/>
      <c r="E391" s="160"/>
      <c r="F391" s="161"/>
    </row>
    <row r="392" ht="18.6" customHeight="1" spans="1:6">
      <c r="A392" s="149" t="s">
        <v>1142</v>
      </c>
      <c r="B392" s="157">
        <v>1</v>
      </c>
      <c r="D392" s="161"/>
      <c r="E392" s="160"/>
      <c r="F392" s="161"/>
    </row>
    <row r="393" ht="18.6" customHeight="1" spans="1:6">
      <c r="A393" s="149" t="s">
        <v>1136</v>
      </c>
      <c r="B393" s="157">
        <v>18</v>
      </c>
      <c r="D393" s="161"/>
      <c r="E393" s="160"/>
      <c r="F393" s="161"/>
    </row>
    <row r="394" ht="18.6" customHeight="1" spans="1:6">
      <c r="A394" s="149" t="s">
        <v>1143</v>
      </c>
      <c r="B394" s="157">
        <v>41</v>
      </c>
      <c r="D394" s="161"/>
      <c r="E394" s="160"/>
      <c r="F394" s="161"/>
    </row>
    <row r="395" ht="18.6" customHeight="1" spans="1:6">
      <c r="A395" s="149" t="s">
        <v>1144</v>
      </c>
      <c r="B395" s="157">
        <v>2</v>
      </c>
      <c r="D395" s="161"/>
      <c r="E395" s="160"/>
      <c r="F395" s="161"/>
    </row>
    <row r="396" ht="18.6" customHeight="1" spans="1:6">
      <c r="A396" s="149" t="s">
        <v>1145</v>
      </c>
      <c r="B396" s="157">
        <v>1</v>
      </c>
      <c r="D396" s="161"/>
      <c r="E396" s="160"/>
      <c r="F396" s="161"/>
    </row>
    <row r="397" ht="18.6" customHeight="1" spans="1:6">
      <c r="A397" s="149" t="s">
        <v>1146</v>
      </c>
      <c r="B397" s="157">
        <v>39</v>
      </c>
      <c r="D397" s="161"/>
      <c r="E397" s="160"/>
      <c r="F397" s="161"/>
    </row>
    <row r="398" ht="18.6" customHeight="1" spans="1:6">
      <c r="A398" s="149" t="s">
        <v>1147</v>
      </c>
      <c r="B398" s="157">
        <v>53</v>
      </c>
      <c r="D398" s="161"/>
      <c r="E398" s="160"/>
      <c r="F398" s="161"/>
    </row>
    <row r="399" ht="18.6" customHeight="1" spans="1:6">
      <c r="A399" s="162" t="s">
        <v>1148</v>
      </c>
      <c r="B399" s="157">
        <v>1735</v>
      </c>
      <c r="D399" s="160"/>
      <c r="E399" s="160"/>
      <c r="F399" s="160"/>
    </row>
    <row r="400" customHeight="1" spans="1:6">
      <c r="A400" s="163"/>
      <c r="C400" s="153"/>
      <c r="D400" s="160"/>
      <c r="E400" s="160"/>
      <c r="F400" s="160"/>
    </row>
    <row r="401" customHeight="1" spans="1:3">
      <c r="A401" s="163"/>
      <c r="C401" s="153"/>
    </row>
    <row r="402" customHeight="1" spans="1:3">
      <c r="A402" s="163"/>
      <c r="C402" s="153"/>
    </row>
    <row r="403" customHeight="1" spans="1:3">
      <c r="A403" s="163"/>
      <c r="C403" s="153"/>
    </row>
    <row r="404" customHeight="1" spans="1:3">
      <c r="A404" s="163"/>
      <c r="C404" s="153"/>
    </row>
    <row r="405" customHeight="1" spans="1:3">
      <c r="A405" s="163"/>
      <c r="C405" s="153"/>
    </row>
    <row r="406" customHeight="1" spans="1:3">
      <c r="A406" s="163"/>
      <c r="C406" s="153"/>
    </row>
    <row r="407" customHeight="1" spans="1:3">
      <c r="A407" s="163"/>
      <c r="C407" s="153"/>
    </row>
    <row r="408" customHeight="1" spans="1:3">
      <c r="A408" s="163"/>
      <c r="C408" s="153"/>
    </row>
    <row r="409" customHeight="1" spans="1:3">
      <c r="A409" s="163"/>
      <c r="C409" s="153"/>
    </row>
    <row r="410" customHeight="1" spans="3:3">
      <c r="C410" s="153"/>
    </row>
    <row r="411" customHeight="1" spans="3:3">
      <c r="C411" s="153"/>
    </row>
    <row r="412" customHeight="1" spans="3:3">
      <c r="C412" s="153"/>
    </row>
    <row r="413" customHeight="1" spans="3:3">
      <c r="C413" s="153"/>
    </row>
    <row r="414" customHeight="1" spans="3:3">
      <c r="C414" s="153"/>
    </row>
    <row r="415" customHeight="1" spans="3:3">
      <c r="C415" s="153"/>
    </row>
    <row r="416" customHeight="1" spans="3:3">
      <c r="C416" s="153"/>
    </row>
    <row r="417" customHeight="1" spans="3:3">
      <c r="C417" s="153"/>
    </row>
    <row r="418" customHeight="1" spans="3:3">
      <c r="C418" s="153"/>
    </row>
    <row r="419" customHeight="1" spans="3:3">
      <c r="C419" s="153"/>
    </row>
    <row r="420" customHeight="1" spans="3:3">
      <c r="C420" s="153"/>
    </row>
    <row r="421" customHeight="1" spans="3:3">
      <c r="C421" s="153"/>
    </row>
    <row r="422" customHeight="1" spans="3:3">
      <c r="C422" s="153"/>
    </row>
    <row r="423" customHeight="1" spans="3:3">
      <c r="C423" s="153"/>
    </row>
    <row r="424" customHeight="1" spans="3:3">
      <c r="C424" s="153"/>
    </row>
    <row r="425" customHeight="1" spans="3:3">
      <c r="C425" s="153"/>
    </row>
    <row r="426" customHeight="1" spans="3:3">
      <c r="C426" s="153"/>
    </row>
    <row r="427" customHeight="1" spans="3:3">
      <c r="C427" s="153"/>
    </row>
    <row r="428" customHeight="1" spans="3:3">
      <c r="C428" s="153"/>
    </row>
    <row r="429" customHeight="1" spans="3:3">
      <c r="C429" s="153"/>
    </row>
    <row r="430" customHeight="1" spans="3:3">
      <c r="C430" s="153"/>
    </row>
    <row r="431" customHeight="1" spans="3:3">
      <c r="C431" s="153"/>
    </row>
    <row r="432" customHeight="1" spans="3:3">
      <c r="C432" s="153"/>
    </row>
    <row r="433" customHeight="1" spans="3:3">
      <c r="C433" s="153"/>
    </row>
    <row r="434" customHeight="1" spans="3:3">
      <c r="C434" s="153"/>
    </row>
    <row r="435" customHeight="1" spans="3:3">
      <c r="C435" s="153"/>
    </row>
    <row r="436" customHeight="1" spans="3:3">
      <c r="C436" s="153"/>
    </row>
    <row r="437" customHeight="1" spans="3:3">
      <c r="C437" s="153"/>
    </row>
    <row r="438" customHeight="1" spans="3:3">
      <c r="C438" s="153"/>
    </row>
    <row r="439" customHeight="1" spans="3:3">
      <c r="C439" s="153"/>
    </row>
    <row r="440" customHeight="1" spans="3:3">
      <c r="C440" s="153"/>
    </row>
    <row r="441" customHeight="1" spans="3:3">
      <c r="C441" s="153"/>
    </row>
    <row r="442" customHeight="1" spans="3:3">
      <c r="C442" s="153"/>
    </row>
    <row r="443" customHeight="1" spans="3:3">
      <c r="C443" s="153"/>
    </row>
    <row r="444" customHeight="1" spans="3:3">
      <c r="C444" s="153"/>
    </row>
    <row r="445" customHeight="1" spans="3:3">
      <c r="C445" s="153"/>
    </row>
    <row r="446" customHeight="1" spans="3:3">
      <c r="C446" s="153"/>
    </row>
    <row r="447" customHeight="1" spans="3:3">
      <c r="C447" s="153"/>
    </row>
    <row r="448" customHeight="1" spans="3:3">
      <c r="C448" s="153"/>
    </row>
    <row r="449" customHeight="1" spans="3:3">
      <c r="C449" s="153"/>
    </row>
    <row r="450" customHeight="1" spans="3:3">
      <c r="C450" s="153"/>
    </row>
    <row r="451" customHeight="1" spans="3:3">
      <c r="C451" s="153"/>
    </row>
    <row r="452" customHeight="1" spans="3:3">
      <c r="C452" s="153"/>
    </row>
    <row r="453" customHeight="1" spans="3:3">
      <c r="C453" s="153"/>
    </row>
    <row r="454" customHeight="1" spans="3:3">
      <c r="C454" s="153"/>
    </row>
    <row r="455" customHeight="1" spans="3:3">
      <c r="C455" s="153"/>
    </row>
    <row r="456" customHeight="1" spans="3:3">
      <c r="C456" s="153"/>
    </row>
    <row r="457" customHeight="1" spans="3:3">
      <c r="C457" s="153"/>
    </row>
    <row r="458" customHeight="1" spans="3:3">
      <c r="C458" s="153"/>
    </row>
    <row r="459" customHeight="1" spans="3:3">
      <c r="C459" s="153"/>
    </row>
    <row r="460" customHeight="1" spans="3:3">
      <c r="C460" s="153"/>
    </row>
    <row r="461" customHeight="1" spans="3:3">
      <c r="C461" s="153"/>
    </row>
    <row r="462" customHeight="1" spans="3:3">
      <c r="C462" s="153"/>
    </row>
    <row r="463" customHeight="1" spans="3:3">
      <c r="C463" s="153"/>
    </row>
    <row r="464" customHeight="1" spans="3:3">
      <c r="C464" s="153"/>
    </row>
    <row r="465" customHeight="1" spans="3:3">
      <c r="C465" s="153"/>
    </row>
    <row r="466" customHeight="1" spans="3:3">
      <c r="C466" s="153"/>
    </row>
    <row r="467" customHeight="1" spans="3:3">
      <c r="C467" s="153"/>
    </row>
    <row r="468" customHeight="1" spans="3:3">
      <c r="C468" s="153"/>
    </row>
    <row r="469" customHeight="1" spans="3:3">
      <c r="C469" s="153"/>
    </row>
    <row r="470" customHeight="1" spans="3:3">
      <c r="C470" s="153"/>
    </row>
    <row r="471" customHeight="1" spans="3:3">
      <c r="C471" s="153"/>
    </row>
    <row r="472" customHeight="1" spans="3:3">
      <c r="C472" s="153"/>
    </row>
    <row r="473" customHeight="1" spans="3:3">
      <c r="C473" s="153"/>
    </row>
    <row r="474" customHeight="1" spans="3:3">
      <c r="C474" s="153"/>
    </row>
    <row r="475" customHeight="1" spans="3:3">
      <c r="C475" s="153"/>
    </row>
    <row r="476" customHeight="1" spans="3:3">
      <c r="C476" s="153"/>
    </row>
    <row r="477" customHeight="1" spans="3:3">
      <c r="C477" s="153"/>
    </row>
    <row r="478" customHeight="1" spans="3:3">
      <c r="C478" s="153"/>
    </row>
    <row r="479" customHeight="1" spans="3:3">
      <c r="C479" s="153"/>
    </row>
    <row r="480" customHeight="1" spans="3:3">
      <c r="C480" s="153"/>
    </row>
    <row r="481" customHeight="1" spans="3:3">
      <c r="C481" s="153"/>
    </row>
    <row r="482" customHeight="1" spans="3:3">
      <c r="C482" s="153"/>
    </row>
    <row r="483" customHeight="1" spans="3:3">
      <c r="C483" s="153"/>
    </row>
    <row r="484" customHeight="1" spans="3:3">
      <c r="C484" s="153"/>
    </row>
    <row r="485" customHeight="1" spans="3:3">
      <c r="C485" s="153"/>
    </row>
    <row r="486" customHeight="1" spans="3:3">
      <c r="C486" s="153"/>
    </row>
    <row r="487" customHeight="1" spans="3:3">
      <c r="C487" s="153"/>
    </row>
    <row r="488" customHeight="1" spans="3:3">
      <c r="C488" s="153"/>
    </row>
    <row r="489" customHeight="1" spans="3:3">
      <c r="C489" s="153"/>
    </row>
    <row r="490" customHeight="1" spans="3:3">
      <c r="C490" s="153"/>
    </row>
    <row r="491" customHeight="1" spans="3:3">
      <c r="C491" s="153"/>
    </row>
    <row r="492" customHeight="1" spans="3:3">
      <c r="C492" s="153"/>
    </row>
    <row r="493" customHeight="1" spans="3:3">
      <c r="C493" s="153"/>
    </row>
    <row r="494" customHeight="1" spans="3:3">
      <c r="C494" s="153"/>
    </row>
    <row r="495" customHeight="1" spans="3:3">
      <c r="C495" s="153"/>
    </row>
    <row r="496" customHeight="1" spans="3:3">
      <c r="C496" s="153"/>
    </row>
    <row r="497" customHeight="1" spans="3:3">
      <c r="C497" s="153"/>
    </row>
    <row r="498" customHeight="1" spans="3:3">
      <c r="C498" s="153"/>
    </row>
    <row r="499" customHeight="1" spans="3:3">
      <c r="C499" s="153"/>
    </row>
    <row r="500" customHeight="1" spans="3:3">
      <c r="C500" s="153"/>
    </row>
    <row r="501" customHeight="1" spans="3:3">
      <c r="C501" s="153"/>
    </row>
    <row r="502" customHeight="1" spans="3:3">
      <c r="C502" s="153"/>
    </row>
    <row r="503" customHeight="1" spans="3:3">
      <c r="C503" s="153"/>
    </row>
    <row r="504" customHeight="1" spans="3:3">
      <c r="C504" s="153"/>
    </row>
    <row r="505" customHeight="1" spans="3:3">
      <c r="C505" s="153"/>
    </row>
    <row r="506" customHeight="1" spans="3:3">
      <c r="C506" s="153"/>
    </row>
    <row r="507" customHeight="1" spans="3:3">
      <c r="C507" s="153"/>
    </row>
    <row r="508" customHeight="1" spans="3:3">
      <c r="C508" s="153"/>
    </row>
    <row r="509" customHeight="1" spans="3:3">
      <c r="C509" s="153"/>
    </row>
    <row r="510" customHeight="1" spans="3:3">
      <c r="C510" s="153"/>
    </row>
    <row r="511" customHeight="1" spans="3:3">
      <c r="C511" s="153"/>
    </row>
    <row r="512" customHeight="1" spans="3:3">
      <c r="C512" s="153"/>
    </row>
    <row r="513" customHeight="1" spans="3:3">
      <c r="C513" s="153"/>
    </row>
    <row r="514" customHeight="1" spans="3:3">
      <c r="C514" s="153"/>
    </row>
    <row r="515" customHeight="1" spans="3:3">
      <c r="C515" s="153"/>
    </row>
    <row r="516" customHeight="1" spans="3:3">
      <c r="C516" s="153"/>
    </row>
    <row r="517" customHeight="1" spans="3:3">
      <c r="C517" s="153"/>
    </row>
    <row r="518" customHeight="1" spans="3:3">
      <c r="C518" s="153"/>
    </row>
    <row r="519" customHeight="1" spans="3:3">
      <c r="C519" s="153"/>
    </row>
    <row r="520" customHeight="1" spans="3:3">
      <c r="C520" s="153"/>
    </row>
    <row r="521" customHeight="1" spans="3:3">
      <c r="C521" s="153"/>
    </row>
    <row r="522" customHeight="1" spans="3:3">
      <c r="C522" s="153"/>
    </row>
    <row r="523" customHeight="1" spans="3:3">
      <c r="C523" s="153"/>
    </row>
    <row r="524" customHeight="1" spans="3:3">
      <c r="C524" s="153"/>
    </row>
    <row r="525" customHeight="1" spans="3:3">
      <c r="C525" s="153"/>
    </row>
    <row r="526" customHeight="1" spans="3:3">
      <c r="C526" s="153"/>
    </row>
    <row r="527" customHeight="1" spans="3:3">
      <c r="C527" s="153"/>
    </row>
    <row r="528" customHeight="1" spans="3:3">
      <c r="C528" s="153"/>
    </row>
    <row r="529" customHeight="1" spans="3:3">
      <c r="C529" s="153"/>
    </row>
    <row r="530" customHeight="1" spans="3:3">
      <c r="C530" s="153"/>
    </row>
    <row r="531" customHeight="1" spans="3:3">
      <c r="C531" s="153"/>
    </row>
    <row r="532" customHeight="1" spans="3:3">
      <c r="C532" s="153"/>
    </row>
    <row r="533" customHeight="1" spans="3:3">
      <c r="C533" s="153"/>
    </row>
    <row r="534" customHeight="1" spans="3:3">
      <c r="C534" s="153"/>
    </row>
    <row r="535" customHeight="1" spans="3:3">
      <c r="C535" s="153"/>
    </row>
    <row r="536" customHeight="1" spans="3:3">
      <c r="C536" s="153"/>
    </row>
    <row r="537" customHeight="1" spans="3:3">
      <c r="C537" s="153"/>
    </row>
    <row r="538" customHeight="1" spans="3:3">
      <c r="C538" s="153"/>
    </row>
    <row r="539" customHeight="1" spans="3:3">
      <c r="C539" s="153"/>
    </row>
    <row r="540" customHeight="1" spans="3:3">
      <c r="C540" s="153"/>
    </row>
    <row r="541" customHeight="1" spans="3:3">
      <c r="C541" s="153"/>
    </row>
    <row r="542" customHeight="1" spans="3:3">
      <c r="C542" s="153"/>
    </row>
    <row r="543" customHeight="1" spans="3:3">
      <c r="C543" s="153"/>
    </row>
    <row r="544" customHeight="1" spans="3:3">
      <c r="C544" s="153"/>
    </row>
    <row r="545" customHeight="1" spans="3:3">
      <c r="C545" s="153"/>
    </row>
    <row r="546" customHeight="1" spans="3:3">
      <c r="C546" s="153"/>
    </row>
    <row r="547" customHeight="1" spans="3:3">
      <c r="C547" s="153"/>
    </row>
    <row r="548" customHeight="1" spans="3:3">
      <c r="C548" s="153"/>
    </row>
    <row r="549" customHeight="1" spans="3:3">
      <c r="C549" s="153"/>
    </row>
    <row r="550" customHeight="1" spans="3:3">
      <c r="C550" s="153"/>
    </row>
    <row r="551" customHeight="1" spans="3:3">
      <c r="C551" s="153"/>
    </row>
    <row r="552" customHeight="1" spans="3:3">
      <c r="C552" s="153"/>
    </row>
    <row r="553" customHeight="1" spans="3:3">
      <c r="C553" s="153"/>
    </row>
    <row r="554" customHeight="1" spans="3:3">
      <c r="C554" s="153"/>
    </row>
    <row r="555" customHeight="1" spans="3:3">
      <c r="C555" s="153"/>
    </row>
    <row r="556" customHeight="1" spans="3:3">
      <c r="C556" s="153"/>
    </row>
    <row r="557" customHeight="1" spans="3:3">
      <c r="C557" s="153"/>
    </row>
    <row r="558" customHeight="1" spans="3:3">
      <c r="C558" s="153"/>
    </row>
    <row r="559" customHeight="1" spans="3:3">
      <c r="C559" s="153"/>
    </row>
    <row r="560" customHeight="1" spans="3:3">
      <c r="C560" s="153"/>
    </row>
    <row r="561" customHeight="1" spans="3:3">
      <c r="C561" s="153"/>
    </row>
    <row r="562" customHeight="1" spans="3:3">
      <c r="C562" s="153"/>
    </row>
    <row r="563" customHeight="1" spans="3:3">
      <c r="C563" s="153"/>
    </row>
    <row r="564" customHeight="1" spans="3:3">
      <c r="C564" s="153"/>
    </row>
    <row r="565" customHeight="1" spans="3:3">
      <c r="C565" s="153"/>
    </row>
    <row r="566" customHeight="1" spans="3:3">
      <c r="C566" s="153"/>
    </row>
    <row r="567" customHeight="1" spans="3:3">
      <c r="C567" s="153"/>
    </row>
    <row r="568" customHeight="1" spans="3:3">
      <c r="C568" s="153"/>
    </row>
    <row r="569" customHeight="1" spans="3:3">
      <c r="C569" s="153"/>
    </row>
    <row r="570" customHeight="1" spans="3:3">
      <c r="C570" s="153"/>
    </row>
    <row r="571" customHeight="1" spans="3:3">
      <c r="C571" s="153"/>
    </row>
    <row r="572" customHeight="1" spans="3:3">
      <c r="C572" s="154"/>
    </row>
  </sheetData>
  <mergeCells count="1">
    <mergeCell ref="A1:C1"/>
  </mergeCells>
  <printOptions horizontalCentered="1"/>
  <pageMargins left="0.786805555555556" right="0.786805555555556" top="0.786805555555556" bottom="0.707638888888889" header="0" footer="0"/>
  <pageSetup paperSize="9" firstPageNumber="34" orientation="portrait" useFirstPageNumber="1"/>
  <headerFooter alignWithMargins="0">
    <evenFooter>&amp;C-2-</even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4"/>
  <sheetViews>
    <sheetView workbookViewId="0">
      <selection activeCell="A1" sqref="$A1:$XFD1048576"/>
    </sheetView>
  </sheetViews>
  <sheetFormatPr defaultColWidth="9" defaultRowHeight="15" customHeight="1" outlineLevelCol="2"/>
  <cols>
    <col min="1" max="1" width="52.25" style="137" customWidth="1"/>
    <col min="2" max="2" width="13.875" style="138" customWidth="1"/>
    <col min="3" max="3" width="12.875" style="139" customWidth="1"/>
    <col min="4" max="16384" width="9" style="137"/>
  </cols>
  <sheetData>
    <row r="1" ht="39" customHeight="1" spans="1:3">
      <c r="A1" s="140" t="s">
        <v>1149</v>
      </c>
      <c r="B1" s="141"/>
      <c r="C1" s="142"/>
    </row>
    <row r="2" customHeight="1" spans="1:3">
      <c r="A2" s="143" t="s">
        <v>1150</v>
      </c>
      <c r="B2" s="144"/>
      <c r="C2" s="145" t="s">
        <v>2</v>
      </c>
    </row>
    <row r="3" ht="20.1" customHeight="1" spans="1:3">
      <c r="A3" s="146" t="s">
        <v>701</v>
      </c>
      <c r="B3" s="147" t="s">
        <v>791</v>
      </c>
      <c r="C3" s="148" t="s">
        <v>683</v>
      </c>
    </row>
    <row r="4" ht="20.1" customHeight="1" spans="1:3">
      <c r="A4" s="149" t="s">
        <v>1151</v>
      </c>
      <c r="B4" s="150">
        <f>SUM(B5:B13)</f>
        <v>9020</v>
      </c>
      <c r="C4" s="148"/>
    </row>
    <row r="5" ht="18.6" customHeight="1" spans="1:3">
      <c r="A5" s="149" t="s">
        <v>1152</v>
      </c>
      <c r="B5" s="150">
        <v>4404</v>
      </c>
      <c r="C5" s="151"/>
    </row>
    <row r="6" ht="18.6" customHeight="1" spans="1:3">
      <c r="A6" s="149" t="s">
        <v>1153</v>
      </c>
      <c r="B6" s="150">
        <v>2922</v>
      </c>
      <c r="C6" s="151"/>
    </row>
    <row r="7" ht="18.6" customHeight="1" spans="1:3">
      <c r="A7" s="149" t="s">
        <v>1154</v>
      </c>
      <c r="B7" s="150">
        <v>175</v>
      </c>
      <c r="C7" s="151"/>
    </row>
    <row r="8" ht="18.6" customHeight="1" spans="1:3">
      <c r="A8" s="149" t="s">
        <v>1155</v>
      </c>
      <c r="B8" s="150">
        <v>169</v>
      </c>
      <c r="C8" s="151"/>
    </row>
    <row r="9" ht="18.6" customHeight="1" spans="1:3">
      <c r="A9" s="149" t="s">
        <v>1156</v>
      </c>
      <c r="B9" s="150">
        <v>25</v>
      </c>
      <c r="C9" s="151"/>
    </row>
    <row r="10" ht="18.6" customHeight="1" spans="1:3">
      <c r="A10" s="149" t="s">
        <v>1157</v>
      </c>
      <c r="B10" s="150">
        <v>691</v>
      </c>
      <c r="C10" s="151"/>
    </row>
    <row r="11" ht="18.6" customHeight="1" spans="1:3">
      <c r="A11" s="149" t="s">
        <v>1158</v>
      </c>
      <c r="B11" s="150">
        <v>495</v>
      </c>
      <c r="C11" s="151"/>
    </row>
    <row r="12" ht="18.6" customHeight="1" spans="1:3">
      <c r="A12" s="149" t="s">
        <v>1157</v>
      </c>
      <c r="B12" s="150">
        <v>13</v>
      </c>
      <c r="C12" s="151"/>
    </row>
    <row r="13" ht="18.6" customHeight="1" spans="1:3">
      <c r="A13" s="149" t="s">
        <v>1159</v>
      </c>
      <c r="B13" s="150">
        <v>126</v>
      </c>
      <c r="C13" s="151"/>
    </row>
    <row r="14" ht="18.6" customHeight="1" spans="1:3">
      <c r="A14" s="149" t="s">
        <v>1160</v>
      </c>
      <c r="B14" s="150">
        <f>SUM(B15:B17)</f>
        <v>10145</v>
      </c>
      <c r="C14" s="151"/>
    </row>
    <row r="15" ht="18.6" customHeight="1" spans="1:3">
      <c r="A15" s="149" t="s">
        <v>1161</v>
      </c>
      <c r="B15" s="150">
        <v>5449</v>
      </c>
      <c r="C15" s="151"/>
    </row>
    <row r="16" ht="18.6" customHeight="1" spans="1:3">
      <c r="A16" s="149" t="s">
        <v>1162</v>
      </c>
      <c r="B16" s="150">
        <v>1131</v>
      </c>
      <c r="C16" s="151"/>
    </row>
    <row r="17" ht="18.6" customHeight="1" spans="1:3">
      <c r="A17" s="149" t="s">
        <v>1163</v>
      </c>
      <c r="B17" s="150">
        <v>3565</v>
      </c>
      <c r="C17" s="151"/>
    </row>
    <row r="18" ht="18.6" customHeight="1" spans="1:3">
      <c r="A18" s="149" t="s">
        <v>1164</v>
      </c>
      <c r="B18" s="150">
        <f>SUM(B19:B44)</f>
        <v>2931</v>
      </c>
      <c r="C18" s="151"/>
    </row>
    <row r="19" ht="18.6" customHeight="1" spans="1:3">
      <c r="A19" s="149" t="s">
        <v>1165</v>
      </c>
      <c r="B19" s="150">
        <v>730</v>
      </c>
      <c r="C19" s="151"/>
    </row>
    <row r="20" ht="18.6" customHeight="1" spans="1:3">
      <c r="A20" s="149" t="s">
        <v>1166</v>
      </c>
      <c r="B20" s="150">
        <v>945</v>
      </c>
      <c r="C20" s="151"/>
    </row>
    <row r="21" ht="18.6" customHeight="1" spans="1:3">
      <c r="A21" s="149" t="s">
        <v>1167</v>
      </c>
      <c r="B21" s="150">
        <v>3</v>
      </c>
      <c r="C21" s="151"/>
    </row>
    <row r="22" ht="18.6" customHeight="1" spans="1:3">
      <c r="A22" s="149" t="s">
        <v>1168</v>
      </c>
      <c r="B22" s="150">
        <v>100</v>
      </c>
      <c r="C22" s="151"/>
    </row>
    <row r="23" ht="18.6" customHeight="1" spans="1:3">
      <c r="A23" s="149" t="s">
        <v>1169</v>
      </c>
      <c r="B23" s="150">
        <v>75</v>
      </c>
      <c r="C23" s="151"/>
    </row>
    <row r="24" ht="18.6" customHeight="1" spans="1:3">
      <c r="A24" s="149" t="s">
        <v>1170</v>
      </c>
      <c r="B24" s="150">
        <v>54</v>
      </c>
      <c r="C24" s="151"/>
    </row>
    <row r="25" ht="18.6" customHeight="1" spans="1:3">
      <c r="A25" s="149" t="s">
        <v>1171</v>
      </c>
      <c r="B25" s="150">
        <v>14</v>
      </c>
      <c r="C25" s="151"/>
    </row>
    <row r="26" ht="18.6" customHeight="1" spans="1:3">
      <c r="A26" s="149" t="s">
        <v>1172</v>
      </c>
      <c r="B26" s="150">
        <v>31</v>
      </c>
      <c r="C26" s="151"/>
    </row>
    <row r="27" ht="18.6" customHeight="1" spans="1:3">
      <c r="A27" s="149" t="s">
        <v>1173</v>
      </c>
      <c r="B27" s="150">
        <v>-9</v>
      </c>
      <c r="C27" s="151"/>
    </row>
    <row r="28" ht="18.6" customHeight="1" spans="1:3">
      <c r="A28" s="149" t="s">
        <v>1174</v>
      </c>
      <c r="B28" s="150">
        <v>-163</v>
      </c>
      <c r="C28" s="151"/>
    </row>
    <row r="29" ht="18.6" customHeight="1" spans="1:3">
      <c r="A29" s="149" t="s">
        <v>1175</v>
      </c>
      <c r="B29" s="150">
        <v>-937</v>
      </c>
      <c r="C29" s="151"/>
    </row>
    <row r="30" ht="18.6" customHeight="1" spans="1:3">
      <c r="A30" s="149" t="s">
        <v>1176</v>
      </c>
      <c r="B30" s="150">
        <v>87</v>
      </c>
      <c r="C30" s="151"/>
    </row>
    <row r="31" ht="18.6" customHeight="1" spans="1:3">
      <c r="A31" s="149" t="s">
        <v>1176</v>
      </c>
      <c r="B31" s="150">
        <v>9</v>
      </c>
      <c r="C31" s="151"/>
    </row>
    <row r="32" ht="18.6" customHeight="1" spans="1:3">
      <c r="A32" s="149" t="s">
        <v>1177</v>
      </c>
      <c r="B32" s="150">
        <v>-200</v>
      </c>
      <c r="C32" s="151"/>
    </row>
    <row r="33" ht="18.6" customHeight="1" spans="1:3">
      <c r="A33" s="149" t="s">
        <v>1178</v>
      </c>
      <c r="B33" s="150">
        <v>100</v>
      </c>
      <c r="C33" s="151"/>
    </row>
    <row r="34" ht="18.6" customHeight="1" spans="1:3">
      <c r="A34" s="149" t="s">
        <v>1179</v>
      </c>
      <c r="B34" s="150">
        <v>1986</v>
      </c>
      <c r="C34" s="151"/>
    </row>
    <row r="35" ht="18.6" customHeight="1" spans="1:3">
      <c r="A35" s="149" t="s">
        <v>1180</v>
      </c>
      <c r="B35" s="150">
        <v>-112</v>
      </c>
      <c r="C35" s="151"/>
    </row>
    <row r="36" ht="18.6" customHeight="1" spans="1:3">
      <c r="A36" s="149" t="s">
        <v>1181</v>
      </c>
      <c r="B36" s="150">
        <v>3</v>
      </c>
      <c r="C36" s="151"/>
    </row>
    <row r="37" ht="18.6" customHeight="1" spans="1:3">
      <c r="A37" s="149" t="s">
        <v>1182</v>
      </c>
      <c r="B37" s="150">
        <v>3</v>
      </c>
      <c r="C37" s="151"/>
    </row>
    <row r="38" ht="18.6" customHeight="1" spans="1:3">
      <c r="A38" s="149" t="s">
        <v>1183</v>
      </c>
      <c r="B38" s="150">
        <v>1</v>
      </c>
      <c r="C38" s="151"/>
    </row>
    <row r="39" ht="18.6" customHeight="1" spans="1:3">
      <c r="A39" s="149" t="s">
        <v>1184</v>
      </c>
      <c r="B39" s="150">
        <v>4</v>
      </c>
      <c r="C39" s="151"/>
    </row>
    <row r="40" ht="18.6" customHeight="1" spans="1:3">
      <c r="A40" s="149" t="s">
        <v>1185</v>
      </c>
      <c r="B40" s="150">
        <v>2</v>
      </c>
      <c r="C40" s="151"/>
    </row>
    <row r="41" ht="18.6" customHeight="1" spans="1:3">
      <c r="A41" s="149" t="s">
        <v>1186</v>
      </c>
      <c r="B41" s="150">
        <v>7</v>
      </c>
      <c r="C41" s="151"/>
    </row>
    <row r="42" ht="18.6" customHeight="1" spans="1:3">
      <c r="A42" s="149" t="s">
        <v>1187</v>
      </c>
      <c r="B42" s="150">
        <v>47</v>
      </c>
      <c r="C42" s="151"/>
    </row>
    <row r="43" ht="18.6" customHeight="1" spans="1:3">
      <c r="A43" s="149" t="s">
        <v>1188</v>
      </c>
      <c r="B43" s="150">
        <v>1</v>
      </c>
      <c r="C43" s="151"/>
    </row>
    <row r="44" ht="18.6" customHeight="1" spans="1:3">
      <c r="A44" s="152" t="s">
        <v>1178</v>
      </c>
      <c r="B44" s="150">
        <v>150</v>
      </c>
      <c r="C44" s="151"/>
    </row>
    <row r="45" ht="18.6" customHeight="1" spans="1:3">
      <c r="A45" s="149" t="s">
        <v>1189</v>
      </c>
      <c r="B45" s="150">
        <f>SUM(B46)</f>
        <v>3286</v>
      </c>
      <c r="C45" s="151"/>
    </row>
    <row r="46" ht="18.6" customHeight="1" spans="1:3">
      <c r="A46" s="149" t="s">
        <v>1190</v>
      </c>
      <c r="B46" s="150">
        <v>3286</v>
      </c>
      <c r="C46" s="151"/>
    </row>
    <row r="47" ht="18.6" customHeight="1" spans="1:3">
      <c r="A47" s="149" t="s">
        <v>1191</v>
      </c>
      <c r="B47" s="150">
        <f>SUM(B48)</f>
        <v>82</v>
      </c>
      <c r="C47" s="151"/>
    </row>
    <row r="48" ht="18.6" customHeight="1" spans="1:3">
      <c r="A48" s="149" t="s">
        <v>1192</v>
      </c>
      <c r="B48" s="150">
        <v>82</v>
      </c>
      <c r="C48" s="151"/>
    </row>
    <row r="49" ht="18.6" customHeight="1" spans="1:3">
      <c r="A49" s="149" t="s">
        <v>1193</v>
      </c>
      <c r="B49" s="150">
        <f>SUM(B50:B58)</f>
        <v>1394</v>
      </c>
      <c r="C49" s="151"/>
    </row>
    <row r="50" ht="18.6" customHeight="1" spans="1:3">
      <c r="A50" s="149" t="s">
        <v>1194</v>
      </c>
      <c r="B50" s="150">
        <v>581</v>
      </c>
      <c r="C50" s="151"/>
    </row>
    <row r="51" ht="18.6" customHeight="1" spans="1:3">
      <c r="A51" s="149" t="s">
        <v>1195</v>
      </c>
      <c r="B51" s="150">
        <v>286</v>
      </c>
      <c r="C51" s="151"/>
    </row>
    <row r="52" ht="18.6" customHeight="1" spans="1:3">
      <c r="A52" s="149" t="s">
        <v>1196</v>
      </c>
      <c r="B52" s="150">
        <v>7</v>
      </c>
      <c r="C52" s="151"/>
    </row>
    <row r="53" ht="18.6" customHeight="1" spans="1:3">
      <c r="A53" s="149" t="s">
        <v>1197</v>
      </c>
      <c r="B53" s="150">
        <v>7</v>
      </c>
      <c r="C53" s="151"/>
    </row>
    <row r="54" ht="18.6" customHeight="1" spans="1:3">
      <c r="A54" s="149" t="s">
        <v>1198</v>
      </c>
      <c r="B54" s="150">
        <v>3</v>
      </c>
      <c r="C54" s="151"/>
    </row>
    <row r="55" ht="18.6" customHeight="1" spans="1:3">
      <c r="A55" s="149" t="s">
        <v>1199</v>
      </c>
      <c r="B55" s="150">
        <v>105</v>
      </c>
      <c r="C55" s="151"/>
    </row>
    <row r="56" ht="18.6" customHeight="1" spans="1:3">
      <c r="A56" s="149" t="s">
        <v>1200</v>
      </c>
      <c r="B56" s="150">
        <v>235</v>
      </c>
      <c r="C56" s="151"/>
    </row>
    <row r="57" ht="18.6" customHeight="1" spans="1:3">
      <c r="A57" s="149" t="s">
        <v>1201</v>
      </c>
      <c r="B57" s="150">
        <v>154</v>
      </c>
      <c r="C57" s="151"/>
    </row>
    <row r="58" ht="18.6" customHeight="1" spans="1:3">
      <c r="A58" s="149" t="s">
        <v>1202</v>
      </c>
      <c r="B58" s="150">
        <v>16</v>
      </c>
      <c r="C58" s="151"/>
    </row>
    <row r="59" ht="18.6" customHeight="1" spans="1:3">
      <c r="A59" s="149" t="s">
        <v>1203</v>
      </c>
      <c r="B59" s="150">
        <f>SUM(B60:B77)</f>
        <v>4441</v>
      </c>
      <c r="C59" s="151"/>
    </row>
    <row r="60" ht="18.6" customHeight="1" spans="1:3">
      <c r="A60" s="149" t="s">
        <v>1204</v>
      </c>
      <c r="B60" s="150">
        <v>2400</v>
      </c>
      <c r="C60" s="151"/>
    </row>
    <row r="61" ht="18.6" customHeight="1" spans="1:3">
      <c r="A61" s="149" t="s">
        <v>1205</v>
      </c>
      <c r="B61" s="150">
        <v>60</v>
      </c>
      <c r="C61" s="151"/>
    </row>
    <row r="62" ht="18.6" customHeight="1" spans="1:3">
      <c r="A62" s="149" t="s">
        <v>1206</v>
      </c>
      <c r="B62" s="150">
        <v>750</v>
      </c>
      <c r="C62" s="151"/>
    </row>
    <row r="63" ht="18.6" customHeight="1" spans="1:3">
      <c r="A63" s="149" t="s">
        <v>1207</v>
      </c>
      <c r="B63" s="150">
        <v>30</v>
      </c>
      <c r="C63" s="151"/>
    </row>
    <row r="64" ht="18.6" customHeight="1" spans="1:3">
      <c r="A64" s="149" t="s">
        <v>1208</v>
      </c>
      <c r="B64" s="150">
        <v>188</v>
      </c>
      <c r="C64" s="151"/>
    </row>
    <row r="65" ht="18.6" customHeight="1" spans="1:3">
      <c r="A65" s="149" t="s">
        <v>1208</v>
      </c>
      <c r="B65" s="150">
        <v>180</v>
      </c>
      <c r="C65" s="151"/>
    </row>
    <row r="66" ht="18.6" customHeight="1" spans="1:3">
      <c r="A66" s="149" t="s">
        <v>1209</v>
      </c>
      <c r="B66" s="150">
        <v>45</v>
      </c>
      <c r="C66" s="151"/>
    </row>
    <row r="67" ht="18.6" customHeight="1" spans="1:3">
      <c r="A67" s="149" t="s">
        <v>1210</v>
      </c>
      <c r="B67" s="150">
        <v>275</v>
      </c>
      <c r="C67" s="151"/>
    </row>
    <row r="68" ht="18.6" customHeight="1" spans="1:3">
      <c r="A68" s="149" t="s">
        <v>1211</v>
      </c>
      <c r="B68" s="150">
        <v>1</v>
      </c>
      <c r="C68" s="151"/>
    </row>
    <row r="69" ht="18.6" customHeight="1" spans="1:3">
      <c r="A69" s="149" t="s">
        <v>1212</v>
      </c>
      <c r="B69" s="150">
        <v>2</v>
      </c>
      <c r="C69" s="151"/>
    </row>
    <row r="70" ht="18.6" customHeight="1" spans="1:3">
      <c r="A70" s="149" t="s">
        <v>1213</v>
      </c>
      <c r="B70" s="150">
        <v>0</v>
      </c>
      <c r="C70" s="151"/>
    </row>
    <row r="71" ht="18.6" customHeight="1" spans="1:3">
      <c r="A71" s="149" t="s">
        <v>1214</v>
      </c>
      <c r="B71" s="150">
        <v>140</v>
      </c>
      <c r="C71" s="151"/>
    </row>
    <row r="72" ht="18.6" customHeight="1" spans="1:3">
      <c r="A72" s="149" t="s">
        <v>1215</v>
      </c>
      <c r="B72" s="150">
        <v>1</v>
      </c>
      <c r="C72" s="151"/>
    </row>
    <row r="73" ht="18.6" customHeight="1" spans="1:3">
      <c r="A73" s="149" t="s">
        <v>1216</v>
      </c>
      <c r="B73" s="150">
        <v>335</v>
      </c>
      <c r="C73" s="151"/>
    </row>
    <row r="74" ht="18.6" customHeight="1" spans="1:3">
      <c r="A74" s="149" t="s">
        <v>1217</v>
      </c>
      <c r="B74" s="150">
        <v>0</v>
      </c>
      <c r="C74" s="151"/>
    </row>
    <row r="75" ht="18.6" customHeight="1" spans="1:3">
      <c r="A75" s="149" t="s">
        <v>1218</v>
      </c>
      <c r="B75" s="150">
        <v>1</v>
      </c>
      <c r="C75" s="151"/>
    </row>
    <row r="76" ht="18.6" customHeight="1" spans="1:3">
      <c r="A76" s="149" t="s">
        <v>1219</v>
      </c>
      <c r="B76" s="150">
        <v>31</v>
      </c>
      <c r="C76" s="151"/>
    </row>
    <row r="77" ht="18.6" customHeight="1" spans="1:3">
      <c r="A77" s="149" t="s">
        <v>1220</v>
      </c>
      <c r="B77" s="150">
        <v>2</v>
      </c>
      <c r="C77" s="151"/>
    </row>
    <row r="78" ht="18.6" customHeight="1" spans="1:3">
      <c r="A78" s="149" t="s">
        <v>1221</v>
      </c>
      <c r="B78" s="150">
        <f>SUM(B79:B88)</f>
        <v>6012</v>
      </c>
      <c r="C78" s="151"/>
    </row>
    <row r="79" ht="18.6" customHeight="1" spans="1:3">
      <c r="A79" s="149" t="s">
        <v>1222</v>
      </c>
      <c r="B79" s="150">
        <v>4168</v>
      </c>
      <c r="C79" s="151"/>
    </row>
    <row r="80" ht="18.6" customHeight="1" spans="1:3">
      <c r="A80" s="149" t="s">
        <v>1223</v>
      </c>
      <c r="B80" s="150">
        <v>296</v>
      </c>
      <c r="C80" s="151"/>
    </row>
    <row r="81" ht="18.6" customHeight="1" spans="1:3">
      <c r="A81" s="149" t="s">
        <v>1224</v>
      </c>
      <c r="B81" s="150">
        <v>1</v>
      </c>
      <c r="C81" s="151"/>
    </row>
    <row r="82" ht="18.6" customHeight="1" spans="1:3">
      <c r="A82" s="149" t="s">
        <v>1225</v>
      </c>
      <c r="B82" s="150">
        <v>57</v>
      </c>
      <c r="C82" s="151"/>
    </row>
    <row r="83" ht="18.6" customHeight="1" spans="1:3">
      <c r="A83" s="149" t="s">
        <v>1226</v>
      </c>
      <c r="B83" s="150">
        <v>356</v>
      </c>
      <c r="C83" s="151"/>
    </row>
    <row r="84" ht="18.6" customHeight="1" spans="1:3">
      <c r="A84" s="149" t="s">
        <v>1227</v>
      </c>
      <c r="B84" s="150">
        <v>470</v>
      </c>
      <c r="C84" s="151"/>
    </row>
    <row r="85" ht="18.6" customHeight="1" spans="1:3">
      <c r="A85" s="149" t="s">
        <v>1228</v>
      </c>
      <c r="B85" s="150">
        <v>30</v>
      </c>
      <c r="C85" s="151"/>
    </row>
    <row r="86" ht="18.6" customHeight="1" spans="1:3">
      <c r="A86" s="149" t="s">
        <v>1229</v>
      </c>
      <c r="B86" s="150">
        <v>126</v>
      </c>
      <c r="C86" s="151"/>
    </row>
    <row r="87" ht="18.6" customHeight="1" spans="1:3">
      <c r="A87" s="149" t="s">
        <v>1230</v>
      </c>
      <c r="B87" s="150">
        <v>141</v>
      </c>
      <c r="C87" s="151"/>
    </row>
    <row r="88" ht="18.6" customHeight="1" spans="1:3">
      <c r="A88" s="149" t="s">
        <v>1231</v>
      </c>
      <c r="B88" s="150">
        <v>367</v>
      </c>
      <c r="C88" s="151"/>
    </row>
    <row r="89" ht="18.6" customHeight="1" spans="1:3">
      <c r="A89" s="149" t="s">
        <v>1232</v>
      </c>
      <c r="B89" s="150">
        <f>SUM(B90:B96)</f>
        <v>3799</v>
      </c>
      <c r="C89" s="151"/>
    </row>
    <row r="90" ht="18.6" customHeight="1" spans="1:3">
      <c r="A90" s="149" t="s">
        <v>1233</v>
      </c>
      <c r="B90" s="150">
        <v>1000</v>
      </c>
      <c r="C90" s="151"/>
    </row>
    <row r="91" ht="18.6" customHeight="1" spans="1:3">
      <c r="A91" s="149" t="s">
        <v>1234</v>
      </c>
      <c r="B91" s="150">
        <v>75</v>
      </c>
      <c r="C91" s="151"/>
    </row>
    <row r="92" ht="18.6" customHeight="1" spans="1:3">
      <c r="A92" s="149" t="s">
        <v>1235</v>
      </c>
      <c r="B92" s="150">
        <v>420</v>
      </c>
      <c r="C92" s="151"/>
    </row>
    <row r="93" ht="18.6" customHeight="1" spans="1:3">
      <c r="A93" s="149" t="s">
        <v>1236</v>
      </c>
      <c r="B93" s="150">
        <v>696</v>
      </c>
      <c r="C93" s="151"/>
    </row>
    <row r="94" ht="18.6" customHeight="1" spans="1:3">
      <c r="A94" s="149" t="s">
        <v>1237</v>
      </c>
      <c r="B94" s="150">
        <v>608</v>
      </c>
      <c r="C94" s="151"/>
    </row>
    <row r="95" ht="18.6" customHeight="1" spans="1:3">
      <c r="A95" s="149" t="s">
        <v>1238</v>
      </c>
      <c r="B95" s="150">
        <v>500</v>
      </c>
      <c r="C95" s="151"/>
    </row>
    <row r="96" ht="18.6" customHeight="1" spans="1:3">
      <c r="A96" s="149" t="s">
        <v>1239</v>
      </c>
      <c r="B96" s="150">
        <v>500</v>
      </c>
      <c r="C96" s="151"/>
    </row>
    <row r="97" ht="18.6" customHeight="1" spans="1:3">
      <c r="A97" s="149" t="s">
        <v>1240</v>
      </c>
      <c r="B97" s="150">
        <f>SUM(B98)</f>
        <v>150</v>
      </c>
      <c r="C97" s="151"/>
    </row>
    <row r="98" ht="18.6" customHeight="1" spans="1:3">
      <c r="A98" s="149" t="s">
        <v>1241</v>
      </c>
      <c r="B98" s="150">
        <v>150</v>
      </c>
      <c r="C98" s="151"/>
    </row>
    <row r="99" ht="18.6" customHeight="1" spans="1:3">
      <c r="A99" s="149" t="s">
        <v>1242</v>
      </c>
      <c r="B99" s="150">
        <f>SUM(B100:B115)</f>
        <v>14803</v>
      </c>
      <c r="C99" s="151"/>
    </row>
    <row r="100" ht="18.6" customHeight="1" spans="1:3">
      <c r="A100" s="149" t="s">
        <v>1243</v>
      </c>
      <c r="B100" s="150">
        <v>269</v>
      </c>
      <c r="C100" s="151"/>
    </row>
    <row r="101" ht="18.6" customHeight="1" spans="1:3">
      <c r="A101" s="149" t="s">
        <v>1244</v>
      </c>
      <c r="B101" s="150">
        <v>859</v>
      </c>
      <c r="C101" s="151"/>
    </row>
    <row r="102" ht="18.6" customHeight="1" spans="1:3">
      <c r="A102" s="149" t="s">
        <v>1245</v>
      </c>
      <c r="B102" s="150">
        <v>1</v>
      </c>
      <c r="C102" s="151"/>
    </row>
    <row r="103" ht="18.6" customHeight="1" spans="1:3">
      <c r="A103" s="149" t="s">
        <v>1246</v>
      </c>
      <c r="B103" s="150">
        <v>2</v>
      </c>
      <c r="C103" s="151"/>
    </row>
    <row r="104" ht="18.6" customHeight="1" spans="1:3">
      <c r="A104" s="149" t="s">
        <v>1247</v>
      </c>
      <c r="B104" s="150">
        <v>562</v>
      </c>
      <c r="C104" s="151"/>
    </row>
    <row r="105" ht="18.6" customHeight="1" spans="1:3">
      <c r="A105" s="149" t="s">
        <v>1248</v>
      </c>
      <c r="B105" s="150">
        <v>60</v>
      </c>
      <c r="C105" s="151"/>
    </row>
    <row r="106" ht="18.6" customHeight="1" spans="1:3">
      <c r="A106" s="149" t="s">
        <v>1152</v>
      </c>
      <c r="B106" s="150">
        <v>8310</v>
      </c>
      <c r="C106" s="151"/>
    </row>
    <row r="107" ht="18.6" customHeight="1" spans="1:3">
      <c r="A107" s="149" t="s">
        <v>1249</v>
      </c>
      <c r="B107" s="150">
        <v>3000</v>
      </c>
      <c r="C107" s="151"/>
    </row>
    <row r="108" ht="18.6" customHeight="1" spans="1:3">
      <c r="A108" s="149" t="s">
        <v>1250</v>
      </c>
      <c r="B108" s="150">
        <v>1751</v>
      </c>
      <c r="C108" s="151"/>
    </row>
    <row r="109" ht="18.6" customHeight="1" spans="1:3">
      <c r="A109" s="149" t="s">
        <v>1251</v>
      </c>
      <c r="B109" s="150">
        <v>1859</v>
      </c>
      <c r="C109" s="151"/>
    </row>
    <row r="110" ht="18.6" customHeight="1" spans="1:3">
      <c r="A110" s="149" t="s">
        <v>1252</v>
      </c>
      <c r="B110" s="150">
        <v>-188</v>
      </c>
      <c r="C110" s="151"/>
    </row>
    <row r="111" ht="18.6" customHeight="1" spans="1:3">
      <c r="A111" s="149" t="s">
        <v>1253</v>
      </c>
      <c r="B111" s="150">
        <v>189</v>
      </c>
      <c r="C111" s="151"/>
    </row>
    <row r="112" ht="18.6" customHeight="1" spans="1:3">
      <c r="A112" s="149" t="s">
        <v>1254</v>
      </c>
      <c r="B112" s="150">
        <v>537</v>
      </c>
      <c r="C112" s="151"/>
    </row>
    <row r="113" ht="18.6" customHeight="1" spans="1:3">
      <c r="A113" s="149" t="s">
        <v>1255</v>
      </c>
      <c r="B113" s="150">
        <v>3</v>
      </c>
      <c r="C113" s="151"/>
    </row>
    <row r="114" ht="18.6" customHeight="1" spans="1:3">
      <c r="A114" s="149" t="s">
        <v>1256</v>
      </c>
      <c r="B114" s="150">
        <v>1</v>
      </c>
      <c r="C114" s="151"/>
    </row>
    <row r="115" ht="18.6" customHeight="1" spans="1:3">
      <c r="A115" s="149" t="s">
        <v>1257</v>
      </c>
      <c r="B115" s="150">
        <v>-2412</v>
      </c>
      <c r="C115" s="151"/>
    </row>
    <row r="116" ht="18.6" customHeight="1" spans="1:3">
      <c r="A116" s="149" t="s">
        <v>1258</v>
      </c>
      <c r="B116" s="150">
        <f>SUM(B117:B118)</f>
        <v>631</v>
      </c>
      <c r="C116" s="151"/>
    </row>
    <row r="117" ht="18.6" customHeight="1" spans="1:3">
      <c r="A117" s="149" t="s">
        <v>1259</v>
      </c>
      <c r="B117" s="150">
        <v>166</v>
      </c>
      <c r="C117" s="151"/>
    </row>
    <row r="118" ht="18.6" customHeight="1" spans="1:3">
      <c r="A118" s="149" t="s">
        <v>1260</v>
      </c>
      <c r="B118" s="150">
        <v>465</v>
      </c>
      <c r="C118" s="151"/>
    </row>
    <row r="119" ht="18.6" customHeight="1" spans="1:3">
      <c r="A119" s="149" t="s">
        <v>1261</v>
      </c>
      <c r="B119" s="150">
        <f>SUM(B120:B122)</f>
        <v>378</v>
      </c>
      <c r="C119" s="151"/>
    </row>
    <row r="120" ht="18.6" customHeight="1" spans="1:3">
      <c r="A120" s="149" t="s">
        <v>1262</v>
      </c>
      <c r="B120" s="150">
        <v>290</v>
      </c>
      <c r="C120" s="151"/>
    </row>
    <row r="121" ht="18.6" customHeight="1" spans="1:3">
      <c r="A121" s="149" t="s">
        <v>1263</v>
      </c>
      <c r="B121" s="150">
        <v>87</v>
      </c>
      <c r="C121" s="151"/>
    </row>
    <row r="122" ht="18.6" customHeight="1" spans="1:3">
      <c r="A122" s="149" t="s">
        <v>1264</v>
      </c>
      <c r="B122" s="150">
        <v>1</v>
      </c>
      <c r="C122" s="151"/>
    </row>
    <row r="123" ht="18.6" customHeight="1" spans="1:3">
      <c r="A123" s="146" t="s">
        <v>1265</v>
      </c>
      <c r="B123" s="150">
        <f>SUM(B4+B14+B18+B45+B47+B49+B59+B78+B89+B97+B99+B116+B119)</f>
        <v>57072</v>
      </c>
      <c r="C123" s="151"/>
    </row>
    <row r="124" customHeight="1" spans="3:3">
      <c r="C124" s="153"/>
    </row>
    <row r="125" customHeight="1" spans="3:3">
      <c r="C125" s="153"/>
    </row>
    <row r="126" customHeight="1" spans="3:3">
      <c r="C126" s="153"/>
    </row>
    <row r="127" customHeight="1" spans="3:3">
      <c r="C127" s="153"/>
    </row>
    <row r="128" customHeight="1" spans="3:3">
      <c r="C128" s="153"/>
    </row>
    <row r="129" customHeight="1" spans="3:3">
      <c r="C129" s="153"/>
    </row>
    <row r="130" customHeight="1" spans="3:3">
      <c r="C130" s="153"/>
    </row>
    <row r="131" customHeight="1" spans="3:3">
      <c r="C131" s="153"/>
    </row>
    <row r="132" customHeight="1" spans="3:3">
      <c r="C132" s="153"/>
    </row>
    <row r="133" customHeight="1" spans="3:3">
      <c r="C133" s="153"/>
    </row>
    <row r="134" customHeight="1" spans="3:3">
      <c r="C134" s="153"/>
    </row>
    <row r="135" customHeight="1" spans="3:3">
      <c r="C135" s="153"/>
    </row>
    <row r="136" customHeight="1" spans="3:3">
      <c r="C136" s="153"/>
    </row>
    <row r="137" customHeight="1" spans="3:3">
      <c r="C137" s="153"/>
    </row>
    <row r="138" customHeight="1" spans="3:3">
      <c r="C138" s="153"/>
    </row>
    <row r="139" customHeight="1" spans="3:3">
      <c r="C139" s="153"/>
    </row>
    <row r="140" customHeight="1" spans="3:3">
      <c r="C140" s="153"/>
    </row>
    <row r="141" customHeight="1" spans="3:3">
      <c r="C141" s="153"/>
    </row>
    <row r="142" customHeight="1" spans="3:3">
      <c r="C142" s="153"/>
    </row>
    <row r="143" customHeight="1" spans="3:3">
      <c r="C143" s="153"/>
    </row>
    <row r="144" customHeight="1" spans="3:3">
      <c r="C144" s="153"/>
    </row>
    <row r="145" customHeight="1" spans="3:3">
      <c r="C145" s="153"/>
    </row>
    <row r="146" customHeight="1" spans="3:3">
      <c r="C146" s="153"/>
    </row>
    <row r="147" customHeight="1" spans="3:3">
      <c r="C147" s="153"/>
    </row>
    <row r="148" customHeight="1" spans="3:3">
      <c r="C148" s="153"/>
    </row>
    <row r="149" customHeight="1" spans="3:3">
      <c r="C149" s="153"/>
    </row>
    <row r="150" customHeight="1" spans="3:3">
      <c r="C150" s="153"/>
    </row>
    <row r="151" customHeight="1" spans="3:3">
      <c r="C151" s="153"/>
    </row>
    <row r="152" customHeight="1" spans="3:3">
      <c r="C152" s="153"/>
    </row>
    <row r="153" customHeight="1" spans="3:3">
      <c r="C153" s="153"/>
    </row>
    <row r="154" customHeight="1" spans="3:3">
      <c r="C154" s="153"/>
    </row>
    <row r="155" customHeight="1" spans="3:3">
      <c r="C155" s="153"/>
    </row>
    <row r="156" customHeight="1" spans="3:3">
      <c r="C156" s="153"/>
    </row>
    <row r="157" customHeight="1" spans="3:3">
      <c r="C157" s="153"/>
    </row>
    <row r="158" customHeight="1" spans="3:3">
      <c r="C158" s="153"/>
    </row>
    <row r="159" customHeight="1" spans="3:3">
      <c r="C159" s="153"/>
    </row>
    <row r="160" customHeight="1" spans="3:3">
      <c r="C160" s="153"/>
    </row>
    <row r="161" customHeight="1" spans="3:3">
      <c r="C161" s="153"/>
    </row>
    <row r="162" customHeight="1" spans="3:3">
      <c r="C162" s="153"/>
    </row>
    <row r="163" customHeight="1" spans="3:3">
      <c r="C163" s="153"/>
    </row>
    <row r="164" customHeight="1" spans="3:3">
      <c r="C164" s="153"/>
    </row>
    <row r="165" customHeight="1" spans="3:3">
      <c r="C165" s="153"/>
    </row>
    <row r="166" customHeight="1" spans="3:3">
      <c r="C166" s="153"/>
    </row>
    <row r="167" customHeight="1" spans="3:3">
      <c r="C167" s="153"/>
    </row>
    <row r="168" customHeight="1" spans="3:3">
      <c r="C168" s="153"/>
    </row>
    <row r="169" customHeight="1" spans="3:3">
      <c r="C169" s="153"/>
    </row>
    <row r="170" customHeight="1" spans="3:3">
      <c r="C170" s="153"/>
    </row>
    <row r="171" customHeight="1" spans="3:3">
      <c r="C171" s="153"/>
    </row>
    <row r="172" customHeight="1" spans="3:3">
      <c r="C172" s="153"/>
    </row>
    <row r="173" customHeight="1" spans="3:3">
      <c r="C173" s="153"/>
    </row>
    <row r="174" customHeight="1" spans="3:3">
      <c r="C174" s="153"/>
    </row>
    <row r="175" customHeight="1" spans="3:3">
      <c r="C175" s="153"/>
    </row>
    <row r="176" customHeight="1" spans="3:3">
      <c r="C176" s="153"/>
    </row>
    <row r="177" customHeight="1" spans="3:3">
      <c r="C177" s="153"/>
    </row>
    <row r="178" customHeight="1" spans="3:3">
      <c r="C178" s="153"/>
    </row>
    <row r="179" customHeight="1" spans="3:3">
      <c r="C179" s="153"/>
    </row>
    <row r="180" customHeight="1" spans="3:3">
      <c r="C180" s="153"/>
    </row>
    <row r="181" customHeight="1" spans="3:3">
      <c r="C181" s="153"/>
    </row>
    <row r="182" customHeight="1" spans="3:3">
      <c r="C182" s="153"/>
    </row>
    <row r="183" customHeight="1" spans="3:3">
      <c r="C183" s="153"/>
    </row>
    <row r="184" customHeight="1" spans="3:3">
      <c r="C184" s="153"/>
    </row>
    <row r="185" customHeight="1" spans="3:3">
      <c r="C185" s="153"/>
    </row>
    <row r="186" customHeight="1" spans="3:3">
      <c r="C186" s="153"/>
    </row>
    <row r="187" customHeight="1" spans="3:3">
      <c r="C187" s="153"/>
    </row>
    <row r="188" customHeight="1" spans="3:3">
      <c r="C188" s="153"/>
    </row>
    <row r="189" customHeight="1" spans="3:3">
      <c r="C189" s="153"/>
    </row>
    <row r="190" customHeight="1" spans="3:3">
      <c r="C190" s="153"/>
    </row>
    <row r="191" customHeight="1" spans="3:3">
      <c r="C191" s="153"/>
    </row>
    <row r="192" customHeight="1" spans="3:3">
      <c r="C192" s="153"/>
    </row>
    <row r="193" customHeight="1" spans="3:3">
      <c r="C193" s="153"/>
    </row>
    <row r="194" customHeight="1" spans="3:3">
      <c r="C194" s="153"/>
    </row>
    <row r="195" customHeight="1" spans="3:3">
      <c r="C195" s="153"/>
    </row>
    <row r="196" customHeight="1" spans="3:3">
      <c r="C196" s="153"/>
    </row>
    <row r="197" customHeight="1" spans="3:3">
      <c r="C197" s="153"/>
    </row>
    <row r="198" customHeight="1" spans="3:3">
      <c r="C198" s="153"/>
    </row>
    <row r="199" customHeight="1" spans="3:3">
      <c r="C199" s="153"/>
    </row>
    <row r="200" customHeight="1" spans="3:3">
      <c r="C200" s="153"/>
    </row>
    <row r="201" customHeight="1" spans="3:3">
      <c r="C201" s="153"/>
    </row>
    <row r="202" customHeight="1" spans="3:3">
      <c r="C202" s="153"/>
    </row>
    <row r="203" customHeight="1" spans="3:3">
      <c r="C203" s="153"/>
    </row>
    <row r="204" customHeight="1" spans="3:3">
      <c r="C204" s="153"/>
    </row>
    <row r="205" customHeight="1" spans="3:3">
      <c r="C205" s="153"/>
    </row>
    <row r="206" customHeight="1" spans="3:3">
      <c r="C206" s="153"/>
    </row>
    <row r="207" customHeight="1" spans="3:3">
      <c r="C207" s="153"/>
    </row>
    <row r="208" customHeight="1" spans="3:3">
      <c r="C208" s="153"/>
    </row>
    <row r="209" customHeight="1" spans="3:3">
      <c r="C209" s="153"/>
    </row>
    <row r="210" customHeight="1" spans="3:3">
      <c r="C210" s="153"/>
    </row>
    <row r="211" customHeight="1" spans="3:3">
      <c r="C211" s="153"/>
    </row>
    <row r="212" customHeight="1" spans="3:3">
      <c r="C212" s="153"/>
    </row>
    <row r="213" customHeight="1" spans="3:3">
      <c r="C213" s="153"/>
    </row>
    <row r="214" customHeight="1" spans="3:3">
      <c r="C214" s="153"/>
    </row>
    <row r="215" customHeight="1" spans="3:3">
      <c r="C215" s="153"/>
    </row>
    <row r="216" customHeight="1" spans="3:3">
      <c r="C216" s="153"/>
    </row>
    <row r="217" customHeight="1" spans="3:3">
      <c r="C217" s="153"/>
    </row>
    <row r="218" customHeight="1" spans="3:3">
      <c r="C218" s="153"/>
    </row>
    <row r="219" customHeight="1" spans="3:3">
      <c r="C219" s="153"/>
    </row>
    <row r="220" customHeight="1" spans="3:3">
      <c r="C220" s="153"/>
    </row>
    <row r="221" customHeight="1" spans="3:3">
      <c r="C221" s="153"/>
    </row>
    <row r="222" customHeight="1" spans="3:3">
      <c r="C222" s="153"/>
    </row>
    <row r="223" customHeight="1" spans="3:3">
      <c r="C223" s="153"/>
    </row>
    <row r="224" customHeight="1" spans="3:3">
      <c r="C224" s="153"/>
    </row>
    <row r="225" customHeight="1" spans="3:3">
      <c r="C225" s="153"/>
    </row>
    <row r="226" customHeight="1" spans="3:3">
      <c r="C226" s="153"/>
    </row>
    <row r="227" customHeight="1" spans="3:3">
      <c r="C227" s="153"/>
    </row>
    <row r="228" customHeight="1" spans="3:3">
      <c r="C228" s="153"/>
    </row>
    <row r="229" customHeight="1" spans="3:3">
      <c r="C229" s="153"/>
    </row>
    <row r="230" customHeight="1" spans="3:3">
      <c r="C230" s="153"/>
    </row>
    <row r="231" customHeight="1" spans="3:3">
      <c r="C231" s="153"/>
    </row>
    <row r="232" customHeight="1" spans="3:3">
      <c r="C232" s="153"/>
    </row>
    <row r="233" customHeight="1" spans="3:3">
      <c r="C233" s="153"/>
    </row>
    <row r="234" customHeight="1" spans="3:3">
      <c r="C234" s="153"/>
    </row>
    <row r="235" customHeight="1" spans="3:3">
      <c r="C235" s="153"/>
    </row>
    <row r="236" customHeight="1" spans="3:3">
      <c r="C236" s="153"/>
    </row>
    <row r="237" customHeight="1" spans="3:3">
      <c r="C237" s="153"/>
    </row>
    <row r="238" customHeight="1" spans="3:3">
      <c r="C238" s="153"/>
    </row>
    <row r="239" customHeight="1" spans="3:3">
      <c r="C239" s="153"/>
    </row>
    <row r="240" customHeight="1" spans="3:3">
      <c r="C240" s="153"/>
    </row>
    <row r="241" customHeight="1" spans="3:3">
      <c r="C241" s="153"/>
    </row>
    <row r="242" customHeight="1" spans="3:3">
      <c r="C242" s="153"/>
    </row>
    <row r="243" customHeight="1" spans="3:3">
      <c r="C243" s="153"/>
    </row>
    <row r="244" customHeight="1" spans="3:3">
      <c r="C244" s="153"/>
    </row>
    <row r="245" customHeight="1" spans="3:3">
      <c r="C245" s="153"/>
    </row>
    <row r="246" customHeight="1" spans="3:3">
      <c r="C246" s="153"/>
    </row>
    <row r="247" customHeight="1" spans="3:3">
      <c r="C247" s="153"/>
    </row>
    <row r="248" customHeight="1" spans="3:3">
      <c r="C248" s="153"/>
    </row>
    <row r="249" customHeight="1" spans="3:3">
      <c r="C249" s="153"/>
    </row>
    <row r="250" customHeight="1" spans="3:3">
      <c r="C250" s="153"/>
    </row>
    <row r="251" customHeight="1" spans="3:3">
      <c r="C251" s="153"/>
    </row>
    <row r="252" customHeight="1" spans="3:3">
      <c r="C252" s="153"/>
    </row>
    <row r="253" customHeight="1" spans="3:3">
      <c r="C253" s="153"/>
    </row>
    <row r="254" customHeight="1" spans="3:3">
      <c r="C254" s="154"/>
    </row>
  </sheetData>
  <mergeCells count="1">
    <mergeCell ref="A1:C1"/>
  </mergeCells>
  <printOptions horizontalCentered="1"/>
  <pageMargins left="0.786805555555556" right="0.786805555555556" top="0.786805555555556" bottom="0.707638888888889" header="0" footer="0"/>
  <pageSetup paperSize="9" firstPageNumber="49" orientation="portrait" useFirstPageNumber="1"/>
  <headerFooter alignWithMargins="0">
    <evenFooter>&amp;C-2-</even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selection activeCell="A1" sqref="$A1:$XFD1048576"/>
    </sheetView>
  </sheetViews>
  <sheetFormatPr defaultColWidth="9" defaultRowHeight="14.25" outlineLevelCol="7"/>
  <cols>
    <col min="1" max="1" width="33.125" customWidth="1"/>
    <col min="2" max="2" width="17.75" customWidth="1"/>
    <col min="3" max="3" width="19.25" customWidth="1"/>
    <col min="4" max="4" width="14.875" customWidth="1"/>
    <col min="5" max="5" width="15.25" customWidth="1"/>
    <col min="6" max="6" width="12.75" style="125" customWidth="1"/>
    <col min="7" max="8" width="12.75" hidden="1" customWidth="1"/>
    <col min="9" max="9" width="12.75" customWidth="1"/>
  </cols>
  <sheetData>
    <row r="1" ht="42.75" customHeight="1" spans="1:6">
      <c r="A1" s="4" t="s">
        <v>1266</v>
      </c>
      <c r="B1" s="4"/>
      <c r="C1" s="4"/>
      <c r="D1" s="4"/>
      <c r="E1" s="4"/>
      <c r="F1" s="4"/>
    </row>
    <row r="2" ht="19.5" customHeight="1" spans="1:6">
      <c r="A2" s="6" t="s">
        <v>1267</v>
      </c>
      <c r="B2" s="6"/>
      <c r="C2" s="6"/>
      <c r="D2" s="6"/>
      <c r="E2" s="6"/>
      <c r="F2" s="126" t="s">
        <v>2</v>
      </c>
    </row>
    <row r="3" ht="39" customHeight="1" spans="1:6">
      <c r="A3" s="33" t="s">
        <v>679</v>
      </c>
      <c r="B3" s="33" t="s">
        <v>1268</v>
      </c>
      <c r="C3" s="34" t="s">
        <v>1269</v>
      </c>
      <c r="D3" s="34" t="s">
        <v>1270</v>
      </c>
      <c r="E3" s="34" t="s">
        <v>1271</v>
      </c>
      <c r="F3" s="34" t="s">
        <v>683</v>
      </c>
    </row>
    <row r="4" s="2" customFormat="1" ht="21.95" customHeight="1" spans="1:8">
      <c r="A4" s="55" t="s">
        <v>10</v>
      </c>
      <c r="B4" s="36">
        <f>SUM(B5:B18)</f>
        <v>235145</v>
      </c>
      <c r="C4" s="36">
        <f>SUM(C5:C18)</f>
        <v>131866</v>
      </c>
      <c r="D4" s="37">
        <f>C4/B4</f>
        <v>0.560785898062897</v>
      </c>
      <c r="E4" s="127">
        <v>0.525414709761007</v>
      </c>
      <c r="F4" s="127"/>
      <c r="G4" s="56" t="s">
        <v>10</v>
      </c>
      <c r="H4" s="51">
        <f>SUM(H5:H17)</f>
        <v>86446</v>
      </c>
    </row>
    <row r="5" s="2" customFormat="1" ht="21.95" customHeight="1" spans="1:8">
      <c r="A5" s="55" t="s">
        <v>11</v>
      </c>
      <c r="B5" s="36">
        <v>120085</v>
      </c>
      <c r="C5" s="36">
        <v>60987</v>
      </c>
      <c r="D5" s="37">
        <f t="shared" ref="D5:D27" si="0">C5/B5</f>
        <v>0.507865262106008</v>
      </c>
      <c r="E5" s="127">
        <v>0.545853188684984</v>
      </c>
      <c r="F5" s="127"/>
      <c r="G5" s="56" t="s">
        <v>11</v>
      </c>
      <c r="H5" s="51">
        <v>39452</v>
      </c>
    </row>
    <row r="6" s="2" customFormat="1" ht="21.95" customHeight="1" spans="1:8">
      <c r="A6" s="55" t="s">
        <v>12</v>
      </c>
      <c r="B6" s="36"/>
      <c r="C6" s="36"/>
      <c r="D6" s="37"/>
      <c r="E6" s="127">
        <v>-1</v>
      </c>
      <c r="F6" s="127"/>
      <c r="G6" s="56" t="s">
        <v>12</v>
      </c>
      <c r="H6" s="128">
        <v>-16</v>
      </c>
    </row>
    <row r="7" s="2" customFormat="1" ht="21.95" customHeight="1" spans="1:8">
      <c r="A7" s="55" t="s">
        <v>13</v>
      </c>
      <c r="B7" s="36">
        <v>20160</v>
      </c>
      <c r="C7" s="36">
        <v>16044</v>
      </c>
      <c r="D7" s="37">
        <f t="shared" si="0"/>
        <v>0.795833333333333</v>
      </c>
      <c r="E7" s="127">
        <v>0.915015516829792</v>
      </c>
      <c r="F7" s="127"/>
      <c r="G7" s="56" t="s">
        <v>13</v>
      </c>
      <c r="H7" s="51">
        <v>8378</v>
      </c>
    </row>
    <row r="8" s="2" customFormat="1" ht="21.95" customHeight="1" spans="1:8">
      <c r="A8" s="55" t="s">
        <v>14</v>
      </c>
      <c r="B8" s="36">
        <v>2800</v>
      </c>
      <c r="C8" s="36">
        <v>1761</v>
      </c>
      <c r="D8" s="37">
        <f t="shared" si="0"/>
        <v>0.628928571428571</v>
      </c>
      <c r="E8" s="127">
        <v>0.543382997370727</v>
      </c>
      <c r="F8" s="127"/>
      <c r="G8" s="56" t="s">
        <v>14</v>
      </c>
      <c r="H8" s="51">
        <v>1141</v>
      </c>
    </row>
    <row r="9" s="2" customFormat="1" ht="21.95" customHeight="1" spans="1:8">
      <c r="A9" s="55" t="s">
        <v>15</v>
      </c>
      <c r="B9" s="36">
        <v>25900</v>
      </c>
      <c r="C9" s="36">
        <v>18685</v>
      </c>
      <c r="D9" s="37">
        <f t="shared" si="0"/>
        <v>0.721428571428571</v>
      </c>
      <c r="E9" s="127">
        <v>0.70049144521296</v>
      </c>
      <c r="F9" s="127"/>
      <c r="G9" s="56" t="s">
        <v>15</v>
      </c>
      <c r="H9" s="51">
        <v>10988</v>
      </c>
    </row>
    <row r="10" s="2" customFormat="1" ht="21.95" customHeight="1" spans="1:8">
      <c r="A10" s="55" t="s">
        <v>16</v>
      </c>
      <c r="B10" s="36">
        <v>20000</v>
      </c>
      <c r="C10" s="36">
        <v>9418</v>
      </c>
      <c r="D10" s="37">
        <f t="shared" si="0"/>
        <v>0.4709</v>
      </c>
      <c r="E10" s="127">
        <v>0.13647882225172</v>
      </c>
      <c r="F10" s="127"/>
      <c r="G10" s="56" t="s">
        <v>16</v>
      </c>
      <c r="H10" s="51">
        <v>8287</v>
      </c>
    </row>
    <row r="11" s="2" customFormat="1" ht="21.95" customHeight="1" spans="1:8">
      <c r="A11" s="55" t="s">
        <v>17</v>
      </c>
      <c r="B11" s="36">
        <v>5000</v>
      </c>
      <c r="C11" s="36">
        <v>4281</v>
      </c>
      <c r="D11" s="37">
        <f t="shared" si="0"/>
        <v>0.8562</v>
      </c>
      <c r="E11" s="127">
        <v>0.356034209692746</v>
      </c>
      <c r="F11" s="127"/>
      <c r="G11" s="56" t="s">
        <v>17</v>
      </c>
      <c r="H11" s="51">
        <v>3157</v>
      </c>
    </row>
    <row r="12" s="2" customFormat="1" ht="21.95" customHeight="1" spans="1:8">
      <c r="A12" s="55" t="s">
        <v>18</v>
      </c>
      <c r="B12" s="36">
        <v>5000</v>
      </c>
      <c r="C12" s="36">
        <v>2574</v>
      </c>
      <c r="D12" s="37">
        <f t="shared" si="0"/>
        <v>0.5148</v>
      </c>
      <c r="E12" s="127">
        <v>0.12303664921466</v>
      </c>
      <c r="F12" s="127"/>
      <c r="G12" s="56" t="s">
        <v>18</v>
      </c>
      <c r="H12" s="51">
        <v>2292</v>
      </c>
    </row>
    <row r="13" s="2" customFormat="1" ht="21.95" customHeight="1" spans="1:8">
      <c r="A13" s="55" t="s">
        <v>19</v>
      </c>
      <c r="B13" s="36">
        <v>20000</v>
      </c>
      <c r="C13" s="36">
        <v>12440</v>
      </c>
      <c r="D13" s="37">
        <f t="shared" si="0"/>
        <v>0.622</v>
      </c>
      <c r="E13" s="127">
        <v>0.136903673917017</v>
      </c>
      <c r="F13" s="127"/>
      <c r="G13" s="56" t="s">
        <v>19</v>
      </c>
      <c r="H13" s="51">
        <v>10942</v>
      </c>
    </row>
    <row r="14" s="2" customFormat="1" ht="21.95" customHeight="1" spans="1:8">
      <c r="A14" s="55" t="s">
        <v>20</v>
      </c>
      <c r="B14" s="36">
        <v>500</v>
      </c>
      <c r="C14" s="36">
        <v>272</v>
      </c>
      <c r="D14" s="37">
        <f t="shared" si="0"/>
        <v>0.544</v>
      </c>
      <c r="E14" s="127">
        <v>-0.15</v>
      </c>
      <c r="F14" s="127"/>
      <c r="G14" s="56" t="s">
        <v>1272</v>
      </c>
      <c r="H14" s="51">
        <v>320</v>
      </c>
    </row>
    <row r="15" s="2" customFormat="1" ht="21.95" customHeight="1" spans="1:8">
      <c r="A15" s="55" t="s">
        <v>21</v>
      </c>
      <c r="B15" s="36">
        <v>2000</v>
      </c>
      <c r="C15" s="36">
        <v>1373</v>
      </c>
      <c r="D15" s="37">
        <f t="shared" si="0"/>
        <v>0.6865</v>
      </c>
      <c r="E15" s="127">
        <v>0.186689714779602</v>
      </c>
      <c r="F15" s="127"/>
      <c r="G15" s="56" t="s">
        <v>1273</v>
      </c>
      <c r="H15" s="51">
        <v>1157</v>
      </c>
    </row>
    <row r="16" s="2" customFormat="1" ht="21.95" customHeight="1" spans="1:8">
      <c r="A16" s="55" t="s">
        <v>22</v>
      </c>
      <c r="B16" s="36">
        <v>4000</v>
      </c>
      <c r="C16" s="36">
        <v>1363</v>
      </c>
      <c r="D16" s="37">
        <f t="shared" si="0"/>
        <v>0.34075</v>
      </c>
      <c r="E16" s="127">
        <v>12.2330097087379</v>
      </c>
      <c r="F16" s="127"/>
      <c r="G16" s="56" t="s">
        <v>1274</v>
      </c>
      <c r="H16" s="51">
        <v>103</v>
      </c>
    </row>
    <row r="17" s="2" customFormat="1" ht="21.95" customHeight="1" spans="1:8">
      <c r="A17" s="55" t="s">
        <v>23</v>
      </c>
      <c r="B17" s="36">
        <v>2000</v>
      </c>
      <c r="C17" s="36">
        <v>1874</v>
      </c>
      <c r="D17" s="37">
        <f t="shared" si="0"/>
        <v>0.937</v>
      </c>
      <c r="E17" s="127">
        <v>6.64897959183673</v>
      </c>
      <c r="F17" s="127"/>
      <c r="G17" s="56" t="s">
        <v>1275</v>
      </c>
      <c r="H17" s="51">
        <v>245</v>
      </c>
    </row>
    <row r="18" s="2" customFormat="1" ht="21.95" customHeight="1" spans="1:8">
      <c r="A18" s="55" t="s">
        <v>1276</v>
      </c>
      <c r="B18" s="36">
        <v>7700</v>
      </c>
      <c r="C18" s="36">
        <v>794</v>
      </c>
      <c r="D18" s="37">
        <f t="shared" si="0"/>
        <v>0.103116883116883</v>
      </c>
      <c r="E18" s="127"/>
      <c r="F18" s="127"/>
      <c r="G18" s="129"/>
      <c r="H18" s="129"/>
    </row>
    <row r="19" s="2" customFormat="1" ht="21.95" customHeight="1" spans="1:8">
      <c r="A19" s="55" t="s">
        <v>24</v>
      </c>
      <c r="B19" s="36">
        <f>SUM(B20:B26)</f>
        <v>44855</v>
      </c>
      <c r="C19" s="36">
        <f>SUM(C20:C26)</f>
        <v>31157</v>
      </c>
      <c r="D19" s="37">
        <f t="shared" si="0"/>
        <v>0.69461598484004</v>
      </c>
      <c r="E19" s="127">
        <v>0.528352791131168</v>
      </c>
      <c r="F19" s="127"/>
      <c r="G19" s="56" t="s">
        <v>24</v>
      </c>
      <c r="H19" s="51">
        <f>SUM(H20:H26)</f>
        <v>20386</v>
      </c>
    </row>
    <row r="20" s="2" customFormat="1" ht="21.95" customHeight="1" spans="1:8">
      <c r="A20" s="55" t="s">
        <v>25</v>
      </c>
      <c r="B20" s="36">
        <v>16145</v>
      </c>
      <c r="C20" s="36">
        <v>8286</v>
      </c>
      <c r="D20" s="37">
        <f t="shared" si="0"/>
        <v>0.513223908330753</v>
      </c>
      <c r="E20" s="127">
        <v>0.111617923262678</v>
      </c>
      <c r="F20" s="127"/>
      <c r="G20" s="56" t="s">
        <v>25</v>
      </c>
      <c r="H20" s="51">
        <v>7454</v>
      </c>
    </row>
    <row r="21" s="2" customFormat="1" ht="21.95" customHeight="1" spans="1:8">
      <c r="A21" s="55" t="s">
        <v>1277</v>
      </c>
      <c r="B21" s="36">
        <v>1300</v>
      </c>
      <c r="C21" s="36">
        <v>3154</v>
      </c>
      <c r="D21" s="37">
        <f t="shared" si="0"/>
        <v>2.42615384615385</v>
      </c>
      <c r="E21" s="127">
        <v>0.0499334221038615</v>
      </c>
      <c r="F21" s="127"/>
      <c r="G21" s="56" t="s">
        <v>1277</v>
      </c>
      <c r="H21" s="51">
        <v>3004</v>
      </c>
    </row>
    <row r="22" s="2" customFormat="1" ht="21.95" customHeight="1" spans="1:8">
      <c r="A22" s="55" t="s">
        <v>27</v>
      </c>
      <c r="B22" s="36">
        <v>9000</v>
      </c>
      <c r="C22" s="36">
        <v>5934</v>
      </c>
      <c r="D22" s="37">
        <f t="shared" si="0"/>
        <v>0.659333333333333</v>
      </c>
      <c r="E22" s="127">
        <v>1.03010605542251</v>
      </c>
      <c r="F22" s="127"/>
      <c r="G22" s="56" t="s">
        <v>27</v>
      </c>
      <c r="H22" s="51">
        <v>2923</v>
      </c>
    </row>
    <row r="23" s="2" customFormat="1" ht="21.95" customHeight="1" spans="1:8">
      <c r="A23" s="55" t="s">
        <v>1278</v>
      </c>
      <c r="B23" s="36"/>
      <c r="C23" s="36"/>
      <c r="D23" s="37"/>
      <c r="E23" s="127"/>
      <c r="F23" s="127"/>
      <c r="G23" s="56" t="s">
        <v>1278</v>
      </c>
      <c r="H23" s="51"/>
    </row>
    <row r="24" s="2" customFormat="1" ht="21.95" customHeight="1" spans="1:8">
      <c r="A24" s="55" t="s">
        <v>1279</v>
      </c>
      <c r="B24" s="36">
        <v>10000</v>
      </c>
      <c r="C24" s="36">
        <v>11250</v>
      </c>
      <c r="D24" s="37">
        <f t="shared" si="0"/>
        <v>1.125</v>
      </c>
      <c r="E24" s="127">
        <v>1.22068693249112</v>
      </c>
      <c r="F24" s="127"/>
      <c r="G24" s="56" t="s">
        <v>1279</v>
      </c>
      <c r="H24" s="51">
        <v>5066</v>
      </c>
    </row>
    <row r="25" s="2" customFormat="1" ht="21.95" customHeight="1" spans="1:8">
      <c r="A25" s="55" t="s">
        <v>30</v>
      </c>
      <c r="B25" s="36">
        <v>1510</v>
      </c>
      <c r="C25" s="36">
        <v>539</v>
      </c>
      <c r="D25" s="37">
        <f t="shared" si="0"/>
        <v>0.356953642384106</v>
      </c>
      <c r="E25" s="127">
        <v>0.144373673036093</v>
      </c>
      <c r="F25" s="127"/>
      <c r="G25" s="130" t="s">
        <v>1280</v>
      </c>
      <c r="H25" s="131">
        <v>471</v>
      </c>
    </row>
    <row r="26" s="2" customFormat="1" ht="21.95" customHeight="1" spans="1:8">
      <c r="A26" s="55" t="s">
        <v>31</v>
      </c>
      <c r="B26" s="132">
        <v>6900</v>
      </c>
      <c r="C26" s="132">
        <v>1994</v>
      </c>
      <c r="D26" s="37">
        <f t="shared" si="0"/>
        <v>0.288985507246377</v>
      </c>
      <c r="E26" s="127">
        <v>0.358310626702997</v>
      </c>
      <c r="F26" s="127"/>
      <c r="G26" s="130" t="s">
        <v>1281</v>
      </c>
      <c r="H26" s="131">
        <v>1468</v>
      </c>
    </row>
    <row r="27" s="2" customFormat="1" ht="21.95" customHeight="1" spans="1:8">
      <c r="A27" s="133" t="s">
        <v>1282</v>
      </c>
      <c r="B27" s="134">
        <f>B4+B19</f>
        <v>280000</v>
      </c>
      <c r="C27" s="134">
        <f>C4+C19</f>
        <v>163023</v>
      </c>
      <c r="D27" s="37">
        <f t="shared" si="0"/>
        <v>0.582225</v>
      </c>
      <c r="E27" s="127">
        <v>0.52597536318706</v>
      </c>
      <c r="F27" s="127"/>
      <c r="G27" s="135" t="s">
        <v>1282</v>
      </c>
      <c r="H27" s="136">
        <v>106832</v>
      </c>
    </row>
  </sheetData>
  <mergeCells count="1">
    <mergeCell ref="A1:F1"/>
  </mergeCells>
  <printOptions horizontalCentered="1"/>
  <pageMargins left="0.786805555555556" right="0.786805555555556" top="0.786805555555556" bottom="0.707638888888889" header="0.15625" footer="0"/>
  <pageSetup paperSize="9" firstPageNumber="53" orientation="landscape" useFirstPageNumber="1"/>
  <headerFooter alignWithMargins="0">
    <evenFooter>&amp;C-2-</even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16"/>
  <sheetViews>
    <sheetView workbookViewId="0">
      <pane xSplit="1" ySplit="3" topLeftCell="B484" activePane="bottomRight" state="frozen"/>
      <selection/>
      <selection pane="topRight"/>
      <selection pane="bottomLeft"/>
      <selection pane="bottomRight" activeCell="A1" sqref="$A1:$XFD1048576"/>
    </sheetView>
  </sheetViews>
  <sheetFormatPr defaultColWidth="9" defaultRowHeight="14.25"/>
  <cols>
    <col min="1" max="1" width="46.375" style="64" customWidth="1"/>
    <col min="2" max="2" width="11.75" style="64" customWidth="1"/>
    <col min="3" max="3" width="13.25" style="64" customWidth="1"/>
    <col min="4" max="4" width="13.5" style="64" customWidth="1"/>
    <col min="5" max="5" width="12.875" style="64" customWidth="1"/>
    <col min="6" max="6" width="18.25" style="65" customWidth="1"/>
    <col min="7" max="7" width="9" style="66"/>
    <col min="8" max="8" width="26.75" style="67" hidden="1" customWidth="1"/>
    <col min="9" max="9" width="9.25" style="68" hidden="1" customWidth="1"/>
    <col min="10" max="16384" width="9" style="64"/>
  </cols>
  <sheetData>
    <row r="1" s="63" customFormat="1" ht="39" customHeight="1" spans="1:9">
      <c r="A1" s="69" t="s">
        <v>1283</v>
      </c>
      <c r="B1" s="69"/>
      <c r="C1" s="69"/>
      <c r="D1" s="69"/>
      <c r="E1" s="69"/>
      <c r="F1" s="69"/>
      <c r="G1" s="66"/>
      <c r="H1" s="66"/>
      <c r="I1" s="66"/>
    </row>
    <row r="2" s="63" customFormat="1" ht="17.25" customHeight="1" spans="1:9">
      <c r="A2" s="70" t="s">
        <v>1284</v>
      </c>
      <c r="B2" s="70"/>
      <c r="C2" s="70"/>
      <c r="D2" s="70"/>
      <c r="E2" s="70"/>
      <c r="F2" s="71" t="s">
        <v>2</v>
      </c>
      <c r="G2" s="66"/>
      <c r="H2" s="66"/>
      <c r="I2" s="66"/>
    </row>
    <row r="3" s="63" customFormat="1" ht="39" customHeight="1" spans="1:9">
      <c r="A3" s="72" t="s">
        <v>679</v>
      </c>
      <c r="B3" s="72" t="s">
        <v>1268</v>
      </c>
      <c r="C3" s="73" t="s">
        <v>1285</v>
      </c>
      <c r="D3" s="73" t="s">
        <v>1286</v>
      </c>
      <c r="E3" s="73" t="s">
        <v>1287</v>
      </c>
      <c r="F3" s="72" t="s">
        <v>1288</v>
      </c>
      <c r="G3" s="66"/>
      <c r="H3" s="66"/>
      <c r="I3" s="66"/>
    </row>
    <row r="4" spans="1:9">
      <c r="A4" s="74" t="s">
        <v>62</v>
      </c>
      <c r="B4" s="75">
        <f>SUM(B5,B8,B11,B17,B21,B25,B29,B28,B33,B34,B38,B43,B46,B47,B49,B53,B55,B58,B60,B63,B65,B69,B72,B77,B81,B84,B85,)</f>
        <v>30772</v>
      </c>
      <c r="C4" s="75">
        <f>SUM(C5,C8,C11,C17,C21,C25,C29,C28,C33,C34,C38,C43,C46,C47,C49,C53,C55,C58,C60,C63,C65,C69,C72,C77,C81,C84,C85,)</f>
        <v>14064</v>
      </c>
      <c r="D4" s="76">
        <f>C4/B4</f>
        <v>0.457038866502015</v>
      </c>
      <c r="E4" s="77">
        <f>(C4-I4)/I4</f>
        <v>0.228296943231441</v>
      </c>
      <c r="F4" s="78"/>
      <c r="H4" s="79" t="s">
        <v>62</v>
      </c>
      <c r="I4" s="93">
        <v>11450</v>
      </c>
    </row>
    <row r="5" spans="1:9">
      <c r="A5" s="80" t="s">
        <v>112</v>
      </c>
      <c r="B5" s="81">
        <f>SUM(B6:B7)</f>
        <v>651</v>
      </c>
      <c r="C5" s="81">
        <f>SUM(C6:C7)</f>
        <v>159</v>
      </c>
      <c r="D5" s="82">
        <f t="shared" ref="D5:D67" si="0">C5/B5</f>
        <v>0.244239631336406</v>
      </c>
      <c r="E5" s="83">
        <f t="shared" ref="E5:E67" si="1">(C5-I5)/I5</f>
        <v>-0.283783783783784</v>
      </c>
      <c r="F5" s="84"/>
      <c r="H5" s="85" t="s">
        <v>112</v>
      </c>
      <c r="I5" s="94">
        <v>222</v>
      </c>
    </row>
    <row r="6" spans="1:9">
      <c r="A6" s="80" t="s">
        <v>152</v>
      </c>
      <c r="B6" s="81">
        <v>600</v>
      </c>
      <c r="C6" s="81">
        <v>140</v>
      </c>
      <c r="D6" s="82">
        <f t="shared" si="0"/>
        <v>0.233333333333333</v>
      </c>
      <c r="E6" s="83">
        <f t="shared" si="1"/>
        <v>-0.306930693069307</v>
      </c>
      <c r="F6" s="84"/>
      <c r="H6" s="85" t="s">
        <v>1289</v>
      </c>
      <c r="I6" s="94">
        <v>202</v>
      </c>
    </row>
    <row r="7" spans="1:9">
      <c r="A7" s="80" t="s">
        <v>119</v>
      </c>
      <c r="B7" s="81">
        <v>51</v>
      </c>
      <c r="C7" s="81">
        <v>19</v>
      </c>
      <c r="D7" s="82">
        <f t="shared" si="0"/>
        <v>0.372549019607843</v>
      </c>
      <c r="E7" s="83">
        <f t="shared" si="1"/>
        <v>-0.05</v>
      </c>
      <c r="F7" s="84"/>
      <c r="H7" s="85" t="s">
        <v>1290</v>
      </c>
      <c r="I7" s="94">
        <v>20</v>
      </c>
    </row>
    <row r="8" spans="1:9">
      <c r="A8" s="80" t="s">
        <v>117</v>
      </c>
      <c r="B8" s="81">
        <f>SUM(B9:B10)</f>
        <v>397</v>
      </c>
      <c r="C8" s="81">
        <f>SUM(C9:C10)</f>
        <v>152</v>
      </c>
      <c r="D8" s="82">
        <f t="shared" si="0"/>
        <v>0.382871536523929</v>
      </c>
      <c r="E8" s="83">
        <f t="shared" si="1"/>
        <v>-0.0193548387096774</v>
      </c>
      <c r="F8" s="84"/>
      <c r="H8" s="85" t="s">
        <v>117</v>
      </c>
      <c r="I8" s="94">
        <v>155</v>
      </c>
    </row>
    <row r="9" spans="1:9">
      <c r="A9" s="80" t="s">
        <v>152</v>
      </c>
      <c r="B9" s="81">
        <v>331</v>
      </c>
      <c r="C9" s="81">
        <v>125</v>
      </c>
      <c r="D9" s="82">
        <f t="shared" si="0"/>
        <v>0.377643504531722</v>
      </c>
      <c r="E9" s="83">
        <f t="shared" si="1"/>
        <v>-0.0384615384615385</v>
      </c>
      <c r="F9" s="84"/>
      <c r="H9" s="85" t="s">
        <v>1289</v>
      </c>
      <c r="I9" s="94">
        <v>130</v>
      </c>
    </row>
    <row r="10" spans="1:9">
      <c r="A10" s="80" t="s">
        <v>119</v>
      </c>
      <c r="B10" s="81">
        <v>66</v>
      </c>
      <c r="C10" s="81">
        <v>27</v>
      </c>
      <c r="D10" s="82">
        <f t="shared" si="0"/>
        <v>0.409090909090909</v>
      </c>
      <c r="E10" s="83">
        <f t="shared" si="1"/>
        <v>0.08</v>
      </c>
      <c r="F10" s="84"/>
      <c r="H10" s="85" t="s">
        <v>1290</v>
      </c>
      <c r="I10" s="94">
        <v>25</v>
      </c>
    </row>
    <row r="11" spans="1:9">
      <c r="A11" s="80" t="s">
        <v>120</v>
      </c>
      <c r="B11" s="81">
        <f>SUM(B12:B16)</f>
        <v>18711</v>
      </c>
      <c r="C11" s="81">
        <f>SUM(C12:C16)</f>
        <v>8100</v>
      </c>
      <c r="D11" s="82">
        <f t="shared" si="0"/>
        <v>0.432900432900433</v>
      </c>
      <c r="E11" s="83">
        <f t="shared" si="1"/>
        <v>0.167651722646677</v>
      </c>
      <c r="F11" s="84"/>
      <c r="H11" s="85" t="s">
        <v>120</v>
      </c>
      <c r="I11" s="94">
        <v>6937</v>
      </c>
    </row>
    <row r="12" spans="1:9">
      <c r="A12" s="80" t="s">
        <v>152</v>
      </c>
      <c r="B12" s="81">
        <v>7950</v>
      </c>
      <c r="C12" s="81">
        <v>3188</v>
      </c>
      <c r="D12" s="82">
        <f t="shared" si="0"/>
        <v>0.401006289308176</v>
      </c>
      <c r="E12" s="83">
        <f t="shared" si="1"/>
        <v>0.234701781564679</v>
      </c>
      <c r="F12" s="84"/>
      <c r="H12" s="85" t="s">
        <v>152</v>
      </c>
      <c r="I12" s="94">
        <v>2582</v>
      </c>
    </row>
    <row r="13" spans="1:9">
      <c r="A13" s="80" t="s">
        <v>176</v>
      </c>
      <c r="B13" s="81"/>
      <c r="C13" s="81"/>
      <c r="D13" s="82"/>
      <c r="E13" s="83"/>
      <c r="F13" s="84"/>
      <c r="H13" s="85" t="s">
        <v>176</v>
      </c>
      <c r="I13" s="94"/>
    </row>
    <row r="14" spans="1:9">
      <c r="A14" s="80" t="s">
        <v>1291</v>
      </c>
      <c r="B14" s="81">
        <v>4244</v>
      </c>
      <c r="C14" s="81">
        <v>2119</v>
      </c>
      <c r="D14" s="82">
        <f t="shared" si="0"/>
        <v>0.499293119698398</v>
      </c>
      <c r="E14" s="83">
        <f t="shared" si="1"/>
        <v>0.175915649278579</v>
      </c>
      <c r="F14" s="84"/>
      <c r="H14" s="85" t="s">
        <v>1292</v>
      </c>
      <c r="I14" s="94">
        <v>1802</v>
      </c>
    </row>
    <row r="15" spans="1:9">
      <c r="A15" s="80" t="s">
        <v>119</v>
      </c>
      <c r="B15" s="81">
        <f>6488-21</f>
        <v>6467</v>
      </c>
      <c r="C15" s="81">
        <v>2793</v>
      </c>
      <c r="D15" s="82">
        <f t="shared" si="0"/>
        <v>0.431884954383795</v>
      </c>
      <c r="E15" s="83">
        <f t="shared" si="1"/>
        <v>0.0940070505287897</v>
      </c>
      <c r="F15" s="84"/>
      <c r="H15" s="85" t="s">
        <v>119</v>
      </c>
      <c r="I15" s="94">
        <v>2553</v>
      </c>
    </row>
    <row r="16" ht="15" customHeight="1" spans="1:9">
      <c r="A16" s="80" t="s">
        <v>125</v>
      </c>
      <c r="B16" s="81">
        <v>50</v>
      </c>
      <c r="C16" s="81"/>
      <c r="D16" s="82">
        <f t="shared" si="0"/>
        <v>0</v>
      </c>
      <c r="E16" s="83"/>
      <c r="F16" s="84"/>
      <c r="H16" s="85"/>
      <c r="I16" s="94"/>
    </row>
    <row r="17" spans="1:9">
      <c r="A17" s="80" t="s">
        <v>126</v>
      </c>
      <c r="B17" s="81">
        <f>SUM(B18:B20)</f>
        <v>961</v>
      </c>
      <c r="C17" s="81">
        <f>SUM(C18:C20)</f>
        <v>462</v>
      </c>
      <c r="D17" s="82">
        <f t="shared" si="0"/>
        <v>0.480749219562955</v>
      </c>
      <c r="E17" s="83">
        <f t="shared" si="1"/>
        <v>0.135135135135135</v>
      </c>
      <c r="F17" s="84"/>
      <c r="H17" s="85" t="s">
        <v>126</v>
      </c>
      <c r="I17" s="94">
        <v>407</v>
      </c>
    </row>
    <row r="18" spans="1:9">
      <c r="A18" s="80" t="s">
        <v>152</v>
      </c>
      <c r="B18" s="81">
        <v>266</v>
      </c>
      <c r="C18" s="81">
        <v>107</v>
      </c>
      <c r="D18" s="82">
        <f t="shared" si="0"/>
        <v>0.402255639097744</v>
      </c>
      <c r="E18" s="83">
        <f t="shared" si="1"/>
        <v>0.16304347826087</v>
      </c>
      <c r="F18" s="84"/>
      <c r="H18" s="85" t="s">
        <v>152</v>
      </c>
      <c r="I18" s="94">
        <v>92</v>
      </c>
    </row>
    <row r="19" spans="1:9">
      <c r="A19" s="80" t="s">
        <v>128</v>
      </c>
      <c r="B19" s="81">
        <v>359</v>
      </c>
      <c r="C19" s="81">
        <v>172</v>
      </c>
      <c r="D19" s="82">
        <f t="shared" si="0"/>
        <v>0.479108635097493</v>
      </c>
      <c r="E19" s="83">
        <f t="shared" si="1"/>
        <v>0.00584795321637427</v>
      </c>
      <c r="F19" s="84"/>
      <c r="H19" s="85" t="s">
        <v>1293</v>
      </c>
      <c r="I19" s="94">
        <v>171</v>
      </c>
    </row>
    <row r="20" ht="15" customHeight="1" spans="1:9">
      <c r="A20" s="80" t="s">
        <v>119</v>
      </c>
      <c r="B20" s="81">
        <v>336</v>
      </c>
      <c r="C20" s="81">
        <v>183</v>
      </c>
      <c r="D20" s="82">
        <f t="shared" si="0"/>
        <v>0.544642857142857</v>
      </c>
      <c r="E20" s="83">
        <f t="shared" si="1"/>
        <v>0.270833333333333</v>
      </c>
      <c r="F20" s="84"/>
      <c r="H20" s="85" t="s">
        <v>119</v>
      </c>
      <c r="I20" s="94">
        <v>144</v>
      </c>
    </row>
    <row r="21" spans="1:9">
      <c r="A21" s="86" t="s">
        <v>130</v>
      </c>
      <c r="B21" s="81">
        <f>SUM(B22:B24)</f>
        <v>749</v>
      </c>
      <c r="C21" s="81">
        <f>SUM(C22:C24)</f>
        <v>363</v>
      </c>
      <c r="D21" s="82">
        <f t="shared" si="0"/>
        <v>0.484646194926569</v>
      </c>
      <c r="E21" s="83">
        <f t="shared" si="1"/>
        <v>0.152380952380952</v>
      </c>
      <c r="F21" s="84"/>
      <c r="H21" s="87" t="s">
        <v>130</v>
      </c>
      <c r="I21" s="94">
        <v>315</v>
      </c>
    </row>
    <row r="22" spans="1:9">
      <c r="A22" s="86" t="s">
        <v>152</v>
      </c>
      <c r="B22" s="81">
        <v>110</v>
      </c>
      <c r="C22" s="81">
        <v>72</v>
      </c>
      <c r="D22" s="82">
        <f t="shared" si="0"/>
        <v>0.654545454545455</v>
      </c>
      <c r="E22" s="83">
        <f t="shared" si="1"/>
        <v>0.0588235294117647</v>
      </c>
      <c r="F22" s="84"/>
      <c r="H22" s="87" t="s">
        <v>152</v>
      </c>
      <c r="I22" s="94">
        <v>68</v>
      </c>
    </row>
    <row r="23" spans="1:9">
      <c r="A23" s="86" t="s">
        <v>1294</v>
      </c>
      <c r="B23" s="81">
        <v>15</v>
      </c>
      <c r="C23" s="81"/>
      <c r="D23" s="82">
        <f t="shared" si="0"/>
        <v>0</v>
      </c>
      <c r="E23" s="83">
        <f t="shared" si="1"/>
        <v>-1</v>
      </c>
      <c r="F23" s="84"/>
      <c r="H23" s="88" t="s">
        <v>1294</v>
      </c>
      <c r="I23" s="94">
        <v>17</v>
      </c>
    </row>
    <row r="24" spans="1:9">
      <c r="A24" s="86" t="s">
        <v>119</v>
      </c>
      <c r="B24" s="81">
        <v>624</v>
      </c>
      <c r="C24" s="81">
        <v>291</v>
      </c>
      <c r="D24" s="82">
        <f t="shared" si="0"/>
        <v>0.466346153846154</v>
      </c>
      <c r="E24" s="83">
        <f t="shared" si="1"/>
        <v>0.265217391304348</v>
      </c>
      <c r="F24" s="84"/>
      <c r="H24" s="87" t="s">
        <v>119</v>
      </c>
      <c r="I24" s="94">
        <v>230</v>
      </c>
    </row>
    <row r="25" spans="1:9">
      <c r="A25" s="80" t="s">
        <v>133</v>
      </c>
      <c r="B25" s="81">
        <f>SUM(B26:B27)</f>
        <v>1251</v>
      </c>
      <c r="C25" s="81">
        <f>SUM(C26:C27)</f>
        <v>580</v>
      </c>
      <c r="D25" s="82">
        <f t="shared" si="0"/>
        <v>0.463629096722622</v>
      </c>
      <c r="E25" s="83">
        <f t="shared" si="1"/>
        <v>0.0881801125703565</v>
      </c>
      <c r="F25" s="84"/>
      <c r="H25" s="85" t="s">
        <v>133</v>
      </c>
      <c r="I25" s="94">
        <v>533</v>
      </c>
    </row>
    <row r="26" spans="1:9">
      <c r="A26" s="80" t="s">
        <v>152</v>
      </c>
      <c r="B26" s="81">
        <v>415</v>
      </c>
      <c r="C26" s="81">
        <v>196</v>
      </c>
      <c r="D26" s="82">
        <f t="shared" si="0"/>
        <v>0.472289156626506</v>
      </c>
      <c r="E26" s="83">
        <f t="shared" si="1"/>
        <v>0.0261780104712042</v>
      </c>
      <c r="F26" s="84"/>
      <c r="H26" s="85" t="s">
        <v>152</v>
      </c>
      <c r="I26" s="94">
        <v>191</v>
      </c>
    </row>
    <row r="27" spans="1:9">
      <c r="A27" s="80" t="s">
        <v>119</v>
      </c>
      <c r="B27" s="81">
        <v>836</v>
      </c>
      <c r="C27" s="81">
        <v>384</v>
      </c>
      <c r="D27" s="82">
        <f t="shared" si="0"/>
        <v>0.45933014354067</v>
      </c>
      <c r="E27" s="83">
        <f t="shared" si="1"/>
        <v>0.12280701754386</v>
      </c>
      <c r="F27" s="84"/>
      <c r="H27" s="85" t="s">
        <v>119</v>
      </c>
      <c r="I27" s="94">
        <v>342</v>
      </c>
    </row>
    <row r="28" spans="1:9">
      <c r="A28" s="80" t="s">
        <v>137</v>
      </c>
      <c r="B28" s="81">
        <v>600</v>
      </c>
      <c r="C28" s="81">
        <v>647</v>
      </c>
      <c r="D28" s="82">
        <f t="shared" si="0"/>
        <v>1.07833333333333</v>
      </c>
      <c r="E28" s="83"/>
      <c r="F28" s="84"/>
      <c r="H28" s="85" t="s">
        <v>137</v>
      </c>
      <c r="I28" s="94"/>
    </row>
    <row r="29" spans="1:9">
      <c r="A29" s="86" t="s">
        <v>139</v>
      </c>
      <c r="B29" s="81">
        <f>SUM(B30:B32)</f>
        <v>321</v>
      </c>
      <c r="C29" s="81">
        <f>SUM(C30:C32)</f>
        <v>148</v>
      </c>
      <c r="D29" s="82">
        <f t="shared" si="0"/>
        <v>0.461059190031153</v>
      </c>
      <c r="E29" s="83">
        <f t="shared" si="1"/>
        <v>-0.168539325842697</v>
      </c>
      <c r="F29" s="84"/>
      <c r="H29" s="87" t="s">
        <v>139</v>
      </c>
      <c r="I29" s="94">
        <v>178</v>
      </c>
    </row>
    <row r="30" spans="1:9">
      <c r="A30" s="80" t="s">
        <v>152</v>
      </c>
      <c r="B30" s="81">
        <v>136</v>
      </c>
      <c r="C30" s="81">
        <v>70</v>
      </c>
      <c r="D30" s="82">
        <f t="shared" si="0"/>
        <v>0.514705882352941</v>
      </c>
      <c r="E30" s="83">
        <f t="shared" si="1"/>
        <v>-0.333333333333333</v>
      </c>
      <c r="F30" s="84"/>
      <c r="H30" s="85" t="s">
        <v>152</v>
      </c>
      <c r="I30" s="94">
        <v>105</v>
      </c>
    </row>
    <row r="31" spans="1:9">
      <c r="A31" s="80" t="s">
        <v>176</v>
      </c>
      <c r="B31" s="81">
        <v>1</v>
      </c>
      <c r="C31" s="81"/>
      <c r="D31" s="82">
        <f t="shared" si="0"/>
        <v>0</v>
      </c>
      <c r="E31" s="83">
        <f t="shared" si="1"/>
        <v>-1</v>
      </c>
      <c r="F31" s="84"/>
      <c r="H31" s="85" t="s">
        <v>176</v>
      </c>
      <c r="I31" s="94">
        <v>11</v>
      </c>
    </row>
    <row r="32" spans="1:9">
      <c r="A32" s="80" t="s">
        <v>119</v>
      </c>
      <c r="B32" s="81">
        <v>184</v>
      </c>
      <c r="C32" s="81">
        <v>78</v>
      </c>
      <c r="D32" s="82">
        <f t="shared" si="0"/>
        <v>0.423913043478261</v>
      </c>
      <c r="E32" s="83">
        <f t="shared" si="1"/>
        <v>0.258064516129032</v>
      </c>
      <c r="F32" s="84"/>
      <c r="H32" s="85" t="s">
        <v>119</v>
      </c>
      <c r="I32" s="94">
        <v>62</v>
      </c>
    </row>
    <row r="33" spans="1:9">
      <c r="A33" s="80" t="s">
        <v>143</v>
      </c>
      <c r="B33" s="81"/>
      <c r="C33" s="81"/>
      <c r="D33" s="82"/>
      <c r="E33" s="83"/>
      <c r="F33" s="84"/>
      <c r="H33" s="85" t="s">
        <v>143</v>
      </c>
      <c r="I33" s="94"/>
    </row>
    <row r="34" spans="1:9">
      <c r="A34" s="86" t="s">
        <v>144</v>
      </c>
      <c r="B34" s="81">
        <f>SUM(B35:B37)</f>
        <v>102</v>
      </c>
      <c r="C34" s="81">
        <f>SUM(C35:C37)</f>
        <v>105</v>
      </c>
      <c r="D34" s="82">
        <f t="shared" si="0"/>
        <v>1.02941176470588</v>
      </c>
      <c r="E34" s="83">
        <f t="shared" si="1"/>
        <v>2.18181818181818</v>
      </c>
      <c r="F34" s="84"/>
      <c r="H34" s="87" t="s">
        <v>144</v>
      </c>
      <c r="I34" s="94">
        <v>33</v>
      </c>
    </row>
    <row r="35" spans="1:9">
      <c r="A35" s="86" t="s">
        <v>152</v>
      </c>
      <c r="B35" s="81"/>
      <c r="C35" s="81"/>
      <c r="D35" s="82"/>
      <c r="E35" s="83"/>
      <c r="F35" s="84"/>
      <c r="H35" s="87" t="s">
        <v>152</v>
      </c>
      <c r="I35" s="94"/>
    </row>
    <row r="36" spans="1:9">
      <c r="A36" s="86" t="s">
        <v>119</v>
      </c>
      <c r="B36" s="81">
        <v>102</v>
      </c>
      <c r="C36" s="81">
        <v>58</v>
      </c>
      <c r="D36" s="82">
        <f t="shared" si="0"/>
        <v>0.568627450980392</v>
      </c>
      <c r="E36" s="83">
        <f t="shared" si="1"/>
        <v>0.757575757575758</v>
      </c>
      <c r="F36" s="84"/>
      <c r="H36" s="87" t="s">
        <v>119</v>
      </c>
      <c r="I36" s="94">
        <v>33</v>
      </c>
    </row>
    <row r="37" spans="1:9">
      <c r="A37" s="86" t="s">
        <v>1295</v>
      </c>
      <c r="B37" s="81"/>
      <c r="C37" s="81">
        <v>47</v>
      </c>
      <c r="D37" s="82"/>
      <c r="E37" s="83"/>
      <c r="F37" s="84"/>
      <c r="H37" s="87"/>
      <c r="I37" s="94"/>
    </row>
    <row r="38" spans="1:9">
      <c r="A38" s="89" t="s">
        <v>147</v>
      </c>
      <c r="B38" s="81">
        <f>SUM(B39:B42)</f>
        <v>1166</v>
      </c>
      <c r="C38" s="81">
        <f>SUM(C39:C42)</f>
        <v>527</v>
      </c>
      <c r="D38" s="82">
        <f t="shared" si="0"/>
        <v>0.451972555746141</v>
      </c>
      <c r="E38" s="83">
        <f t="shared" si="1"/>
        <v>0.518731988472622</v>
      </c>
      <c r="F38" s="84"/>
      <c r="H38" s="90" t="s">
        <v>147</v>
      </c>
      <c r="I38" s="94">
        <v>347</v>
      </c>
    </row>
    <row r="39" spans="1:9">
      <c r="A39" s="89" t="s">
        <v>152</v>
      </c>
      <c r="B39" s="81">
        <v>644</v>
      </c>
      <c r="C39" s="81">
        <v>325</v>
      </c>
      <c r="D39" s="82">
        <f t="shared" si="0"/>
        <v>0.504658385093168</v>
      </c>
      <c r="E39" s="83">
        <f t="shared" si="1"/>
        <v>0.438053097345133</v>
      </c>
      <c r="F39" s="84"/>
      <c r="H39" s="90" t="s">
        <v>152</v>
      </c>
      <c r="I39" s="94">
        <v>226</v>
      </c>
    </row>
    <row r="40" spans="1:9">
      <c r="A40" s="89" t="s">
        <v>149</v>
      </c>
      <c r="B40" s="81">
        <v>267</v>
      </c>
      <c r="C40" s="81">
        <v>107</v>
      </c>
      <c r="D40" s="82">
        <f t="shared" si="0"/>
        <v>0.400749063670412</v>
      </c>
      <c r="E40" s="83">
        <f t="shared" si="1"/>
        <v>2.05714285714286</v>
      </c>
      <c r="F40" s="84"/>
      <c r="H40" s="90" t="s">
        <v>1296</v>
      </c>
      <c r="I40" s="94">
        <v>35</v>
      </c>
    </row>
    <row r="41" spans="1:9">
      <c r="A41" s="89" t="s">
        <v>119</v>
      </c>
      <c r="B41" s="81">
        <v>207</v>
      </c>
      <c r="C41" s="81">
        <v>82</v>
      </c>
      <c r="D41" s="82">
        <f t="shared" si="0"/>
        <v>0.396135265700483</v>
      </c>
      <c r="E41" s="83">
        <f t="shared" si="1"/>
        <v>-0.0238095238095238</v>
      </c>
      <c r="F41" s="84"/>
      <c r="H41" s="90" t="s">
        <v>119</v>
      </c>
      <c r="I41" s="94">
        <v>84</v>
      </c>
    </row>
    <row r="42" spans="1:9">
      <c r="A42" s="89" t="s">
        <v>150</v>
      </c>
      <c r="B42" s="81">
        <v>48</v>
      </c>
      <c r="C42" s="81">
        <v>13</v>
      </c>
      <c r="D42" s="82">
        <f t="shared" si="0"/>
        <v>0.270833333333333</v>
      </c>
      <c r="E42" s="83">
        <f t="shared" si="1"/>
        <v>5.5</v>
      </c>
      <c r="F42" s="84"/>
      <c r="H42" s="91" t="s">
        <v>150</v>
      </c>
      <c r="I42" s="94">
        <v>2</v>
      </c>
    </row>
    <row r="43" spans="1:9">
      <c r="A43" s="89" t="s">
        <v>151</v>
      </c>
      <c r="B43" s="81">
        <f>SUM(B44:B45)</f>
        <v>174</v>
      </c>
      <c r="C43" s="81">
        <f>SUM(C44:C45)</f>
        <v>62</v>
      </c>
      <c r="D43" s="82">
        <f t="shared" si="0"/>
        <v>0.35632183908046</v>
      </c>
      <c r="E43" s="83">
        <f t="shared" si="1"/>
        <v>-0.0606060606060606</v>
      </c>
      <c r="F43" s="84"/>
      <c r="H43" s="90" t="s">
        <v>151</v>
      </c>
      <c r="I43" s="94">
        <v>66</v>
      </c>
    </row>
    <row r="44" spans="1:9">
      <c r="A44" s="89" t="s">
        <v>152</v>
      </c>
      <c r="B44" s="81">
        <v>126</v>
      </c>
      <c r="C44" s="81">
        <v>48</v>
      </c>
      <c r="D44" s="82">
        <f t="shared" si="0"/>
        <v>0.380952380952381</v>
      </c>
      <c r="E44" s="83">
        <f t="shared" si="1"/>
        <v>0.0212765957446809</v>
      </c>
      <c r="F44" s="84"/>
      <c r="H44" s="90" t="s">
        <v>1289</v>
      </c>
      <c r="I44" s="94">
        <v>47</v>
      </c>
    </row>
    <row r="45" spans="1:9">
      <c r="A45" s="89" t="s">
        <v>119</v>
      </c>
      <c r="B45" s="81">
        <v>48</v>
      </c>
      <c r="C45" s="81">
        <v>14</v>
      </c>
      <c r="D45" s="82">
        <f t="shared" si="0"/>
        <v>0.291666666666667</v>
      </c>
      <c r="E45" s="83">
        <f t="shared" si="1"/>
        <v>-0.263157894736842</v>
      </c>
      <c r="F45" s="84"/>
      <c r="H45" s="90" t="s">
        <v>119</v>
      </c>
      <c r="I45" s="94">
        <v>19</v>
      </c>
    </row>
    <row r="46" spans="1:9">
      <c r="A46" s="86" t="s">
        <v>153</v>
      </c>
      <c r="B46" s="81"/>
      <c r="C46" s="81"/>
      <c r="D46" s="82"/>
      <c r="E46" s="83"/>
      <c r="F46" s="84"/>
      <c r="H46" s="87" t="s">
        <v>153</v>
      </c>
      <c r="I46" s="94"/>
    </row>
    <row r="47" spans="1:9">
      <c r="A47" s="86" t="s">
        <v>154</v>
      </c>
      <c r="B47" s="81"/>
      <c r="C47" s="81"/>
      <c r="D47" s="82"/>
      <c r="E47" s="83"/>
      <c r="F47" s="84"/>
      <c r="H47" s="87" t="s">
        <v>154</v>
      </c>
      <c r="I47" s="94"/>
    </row>
    <row r="48" spans="1:9">
      <c r="A48" s="86" t="s">
        <v>1297</v>
      </c>
      <c r="B48" s="81"/>
      <c r="C48" s="81"/>
      <c r="D48" s="82"/>
      <c r="E48" s="83"/>
      <c r="F48" s="84"/>
      <c r="H48" s="87" t="s">
        <v>1298</v>
      </c>
      <c r="I48" s="94"/>
    </row>
    <row r="49" spans="1:9">
      <c r="A49" s="80" t="s">
        <v>157</v>
      </c>
      <c r="B49" s="81">
        <f>SUM(B50:B52)</f>
        <v>1562</v>
      </c>
      <c r="C49" s="81">
        <f>SUM(C50:C52)</f>
        <v>864</v>
      </c>
      <c r="D49" s="82">
        <f t="shared" si="0"/>
        <v>0.553137003841229</v>
      </c>
      <c r="E49" s="83">
        <f t="shared" si="1"/>
        <v>0.358490566037736</v>
      </c>
      <c r="F49" s="84"/>
      <c r="H49" s="85" t="s">
        <v>157</v>
      </c>
      <c r="I49" s="94">
        <v>636</v>
      </c>
    </row>
    <row r="50" spans="1:9">
      <c r="A50" s="80" t="s">
        <v>152</v>
      </c>
      <c r="B50" s="81">
        <v>928</v>
      </c>
      <c r="C50" s="81">
        <v>615</v>
      </c>
      <c r="D50" s="82">
        <f t="shared" si="0"/>
        <v>0.662715517241379</v>
      </c>
      <c r="E50" s="83">
        <f t="shared" si="1"/>
        <v>0.5</v>
      </c>
      <c r="F50" s="84"/>
      <c r="H50" s="85" t="s">
        <v>1299</v>
      </c>
      <c r="I50" s="94">
        <v>410</v>
      </c>
    </row>
    <row r="51" spans="1:9">
      <c r="A51" s="80" t="s">
        <v>119</v>
      </c>
      <c r="B51" s="81">
        <v>634</v>
      </c>
      <c r="C51" s="81">
        <v>249</v>
      </c>
      <c r="D51" s="82">
        <f t="shared" si="0"/>
        <v>0.392744479495268</v>
      </c>
      <c r="E51" s="83">
        <f t="shared" si="1"/>
        <v>0.101769911504425</v>
      </c>
      <c r="F51" s="84"/>
      <c r="H51" s="85" t="s">
        <v>1290</v>
      </c>
      <c r="I51" s="94">
        <v>226</v>
      </c>
    </row>
    <row r="52" spans="1:9">
      <c r="A52" s="80" t="s">
        <v>1300</v>
      </c>
      <c r="B52" s="81"/>
      <c r="C52" s="81"/>
      <c r="D52" s="82"/>
      <c r="E52" s="83"/>
      <c r="F52" s="84"/>
      <c r="H52" s="85" t="s">
        <v>1301</v>
      </c>
      <c r="I52" s="94"/>
    </row>
    <row r="53" spans="1:9">
      <c r="A53" s="80" t="s">
        <v>161</v>
      </c>
      <c r="B53" s="81"/>
      <c r="C53" s="81"/>
      <c r="D53" s="82"/>
      <c r="E53" s="83"/>
      <c r="F53" s="84"/>
      <c r="H53" s="92" t="s">
        <v>161</v>
      </c>
      <c r="I53" s="95"/>
    </row>
    <row r="54" spans="1:9">
      <c r="A54" s="80" t="s">
        <v>119</v>
      </c>
      <c r="B54" s="81"/>
      <c r="C54" s="81"/>
      <c r="D54" s="82"/>
      <c r="E54" s="83"/>
      <c r="F54" s="84"/>
      <c r="H54" s="92" t="s">
        <v>119</v>
      </c>
      <c r="I54" s="95"/>
    </row>
    <row r="55" spans="1:9">
      <c r="A55" s="80" t="s">
        <v>162</v>
      </c>
      <c r="B55" s="81">
        <f>SUM(B56:B57)</f>
        <v>23</v>
      </c>
      <c r="C55" s="81">
        <f>SUM(C56:C57)</f>
        <v>12</v>
      </c>
      <c r="D55" s="82">
        <f t="shared" si="0"/>
        <v>0.521739130434783</v>
      </c>
      <c r="E55" s="83">
        <f t="shared" si="1"/>
        <v>1</v>
      </c>
      <c r="F55" s="84"/>
      <c r="H55" s="85" t="s">
        <v>162</v>
      </c>
      <c r="I55" s="94">
        <v>6</v>
      </c>
    </row>
    <row r="56" spans="1:9">
      <c r="A56" s="80" t="s">
        <v>119</v>
      </c>
      <c r="B56" s="81">
        <v>23</v>
      </c>
      <c r="C56" s="81">
        <v>12</v>
      </c>
      <c r="D56" s="82">
        <f t="shared" si="0"/>
        <v>0.521739130434783</v>
      </c>
      <c r="E56" s="83">
        <f t="shared" si="1"/>
        <v>1</v>
      </c>
      <c r="F56" s="84"/>
      <c r="H56" s="85" t="s">
        <v>1290</v>
      </c>
      <c r="I56" s="94">
        <v>6</v>
      </c>
    </row>
    <row r="57" spans="1:9">
      <c r="A57" s="80" t="s">
        <v>164</v>
      </c>
      <c r="B57" s="81"/>
      <c r="C57" s="81"/>
      <c r="D57" s="82"/>
      <c r="E57" s="83"/>
      <c r="F57" s="84"/>
      <c r="H57" s="85" t="s">
        <v>1302</v>
      </c>
      <c r="I57" s="94"/>
    </row>
    <row r="58" spans="1:9">
      <c r="A58" s="80" t="s">
        <v>165</v>
      </c>
      <c r="B58" s="81">
        <f>SUM(B59)</f>
        <v>74</v>
      </c>
      <c r="C58" s="81">
        <f>SUM(C59)</f>
        <v>32</v>
      </c>
      <c r="D58" s="82">
        <f t="shared" si="0"/>
        <v>0.432432432432432</v>
      </c>
      <c r="E58" s="83">
        <f t="shared" si="1"/>
        <v>0.230769230769231</v>
      </c>
      <c r="F58" s="84"/>
      <c r="H58" s="85" t="s">
        <v>165</v>
      </c>
      <c r="I58" s="94">
        <v>26</v>
      </c>
    </row>
    <row r="59" spans="1:9">
      <c r="A59" s="80" t="s">
        <v>119</v>
      </c>
      <c r="B59" s="81">
        <v>74</v>
      </c>
      <c r="C59" s="81">
        <v>32</v>
      </c>
      <c r="D59" s="82">
        <f t="shared" si="0"/>
        <v>0.432432432432432</v>
      </c>
      <c r="E59" s="83">
        <f t="shared" si="1"/>
        <v>0.230769230769231</v>
      </c>
      <c r="F59" s="84"/>
      <c r="H59" s="85" t="s">
        <v>119</v>
      </c>
      <c r="I59" s="94">
        <v>26</v>
      </c>
    </row>
    <row r="60" spans="1:9">
      <c r="A60" s="86" t="s">
        <v>167</v>
      </c>
      <c r="B60" s="81">
        <f>SUM(B61,B62)</f>
        <v>166</v>
      </c>
      <c r="C60" s="81">
        <f>SUM(C61,C62)</f>
        <v>79</v>
      </c>
      <c r="D60" s="82">
        <f t="shared" si="0"/>
        <v>0.475903614457831</v>
      </c>
      <c r="E60" s="83">
        <f t="shared" si="1"/>
        <v>0.295081967213115</v>
      </c>
      <c r="F60" s="84"/>
      <c r="H60" s="87" t="s">
        <v>167</v>
      </c>
      <c r="I60" s="94">
        <v>61</v>
      </c>
    </row>
    <row r="61" spans="1:9">
      <c r="A61" s="86" t="s">
        <v>152</v>
      </c>
      <c r="B61" s="81">
        <v>156</v>
      </c>
      <c r="C61" s="81">
        <v>77</v>
      </c>
      <c r="D61" s="82">
        <f t="shared" si="0"/>
        <v>0.493589743589744</v>
      </c>
      <c r="E61" s="83">
        <f t="shared" si="1"/>
        <v>0.262295081967213</v>
      </c>
      <c r="F61" s="84"/>
      <c r="H61" s="87" t="s">
        <v>1289</v>
      </c>
      <c r="I61" s="94">
        <v>61</v>
      </c>
    </row>
    <row r="62" spans="1:9">
      <c r="A62" s="86" t="s">
        <v>1303</v>
      </c>
      <c r="B62" s="81">
        <v>10</v>
      </c>
      <c r="C62" s="81">
        <v>2</v>
      </c>
      <c r="D62" s="82">
        <f t="shared" si="0"/>
        <v>0.2</v>
      </c>
      <c r="E62" s="83"/>
      <c r="F62" s="84"/>
      <c r="H62" s="87"/>
      <c r="I62" s="94"/>
    </row>
    <row r="63" spans="1:9">
      <c r="A63" s="86" t="s">
        <v>169</v>
      </c>
      <c r="B63" s="81">
        <f>SUM(B64)</f>
        <v>78</v>
      </c>
      <c r="C63" s="81">
        <f>SUM(C64)</f>
        <v>39</v>
      </c>
      <c r="D63" s="82">
        <f t="shared" si="0"/>
        <v>0.5</v>
      </c>
      <c r="E63" s="83">
        <f t="shared" si="1"/>
        <v>0.0540540540540541</v>
      </c>
      <c r="F63" s="84"/>
      <c r="H63" s="87" t="s">
        <v>169</v>
      </c>
      <c r="I63" s="94">
        <v>37</v>
      </c>
    </row>
    <row r="64" spans="1:9">
      <c r="A64" s="86" t="s">
        <v>152</v>
      </c>
      <c r="B64" s="81">
        <v>78</v>
      </c>
      <c r="C64" s="81">
        <v>39</v>
      </c>
      <c r="D64" s="82">
        <f t="shared" si="0"/>
        <v>0.5</v>
      </c>
      <c r="E64" s="83">
        <f t="shared" si="1"/>
        <v>0.0540540540540541</v>
      </c>
      <c r="F64" s="84"/>
      <c r="H64" s="87" t="s">
        <v>152</v>
      </c>
      <c r="I64" s="94">
        <v>37</v>
      </c>
    </row>
    <row r="65" spans="1:9">
      <c r="A65" s="86" t="s">
        <v>170</v>
      </c>
      <c r="B65" s="81">
        <f>SUM(B66:B68)</f>
        <v>769</v>
      </c>
      <c r="C65" s="81">
        <f>SUM(C66:C68)</f>
        <v>452</v>
      </c>
      <c r="D65" s="82">
        <f t="shared" si="0"/>
        <v>0.58777633289987</v>
      </c>
      <c r="E65" s="83">
        <f t="shared" si="1"/>
        <v>1.09259259259259</v>
      </c>
      <c r="F65" s="84"/>
      <c r="H65" s="87" t="s">
        <v>170</v>
      </c>
      <c r="I65" s="94">
        <v>216</v>
      </c>
    </row>
    <row r="66" spans="1:9">
      <c r="A66" s="86" t="s">
        <v>152</v>
      </c>
      <c r="B66" s="81">
        <v>711</v>
      </c>
      <c r="C66" s="81">
        <v>426</v>
      </c>
      <c r="D66" s="82">
        <f t="shared" si="0"/>
        <v>0.59915611814346</v>
      </c>
      <c r="E66" s="83">
        <f t="shared" si="1"/>
        <v>1.20725388601036</v>
      </c>
      <c r="F66" s="84"/>
      <c r="H66" s="87" t="s">
        <v>152</v>
      </c>
      <c r="I66" s="94">
        <v>193</v>
      </c>
    </row>
    <row r="67" spans="1:9">
      <c r="A67" s="86" t="s">
        <v>119</v>
      </c>
      <c r="B67" s="81">
        <v>58</v>
      </c>
      <c r="C67" s="81">
        <v>26</v>
      </c>
      <c r="D67" s="82">
        <f t="shared" si="0"/>
        <v>0.448275862068966</v>
      </c>
      <c r="E67" s="83">
        <f t="shared" si="1"/>
        <v>0.130434782608696</v>
      </c>
      <c r="F67" s="84"/>
      <c r="H67" s="87" t="s">
        <v>119</v>
      </c>
      <c r="I67" s="94">
        <v>23</v>
      </c>
    </row>
    <row r="68" spans="1:9">
      <c r="A68" s="86" t="s">
        <v>1304</v>
      </c>
      <c r="B68" s="81"/>
      <c r="C68" s="81"/>
      <c r="D68" s="82"/>
      <c r="E68" s="83"/>
      <c r="F68" s="84"/>
      <c r="H68" s="87" t="s">
        <v>1305</v>
      </c>
      <c r="I68" s="94"/>
    </row>
    <row r="69" ht="15" customHeight="1" spans="1:9">
      <c r="A69" s="86" t="s">
        <v>175</v>
      </c>
      <c r="B69" s="81">
        <f>SUM(B70:B71)</f>
        <v>1588</v>
      </c>
      <c r="C69" s="81">
        <f>SUM(C70:C71)</f>
        <v>643</v>
      </c>
      <c r="D69" s="82">
        <f t="shared" ref="D69:D132" si="2">C69/B69</f>
        <v>0.404911838790932</v>
      </c>
      <c r="E69" s="83">
        <f t="shared" ref="E69:E132" si="3">(C69-I69)/I69</f>
        <v>0.114384748700173</v>
      </c>
      <c r="F69" s="84"/>
      <c r="H69" s="87" t="s">
        <v>175</v>
      </c>
      <c r="I69" s="94">
        <v>577</v>
      </c>
    </row>
    <row r="70" spans="1:9">
      <c r="A70" s="86" t="s">
        <v>152</v>
      </c>
      <c r="B70" s="81">
        <v>1004</v>
      </c>
      <c r="C70" s="81">
        <v>402</v>
      </c>
      <c r="D70" s="82">
        <f t="shared" si="2"/>
        <v>0.400398406374502</v>
      </c>
      <c r="E70" s="83">
        <f t="shared" si="3"/>
        <v>0.0578947368421053</v>
      </c>
      <c r="F70" s="84"/>
      <c r="H70" s="87" t="s">
        <v>152</v>
      </c>
      <c r="I70" s="94">
        <v>380</v>
      </c>
    </row>
    <row r="71" spans="1:9">
      <c r="A71" s="86" t="s">
        <v>119</v>
      </c>
      <c r="B71" s="81">
        <v>584</v>
      </c>
      <c r="C71" s="81">
        <v>241</v>
      </c>
      <c r="D71" s="82">
        <f t="shared" si="2"/>
        <v>0.412671232876712</v>
      </c>
      <c r="E71" s="83">
        <f t="shared" si="3"/>
        <v>0.223350253807107</v>
      </c>
      <c r="F71" s="84"/>
      <c r="H71" s="87" t="s">
        <v>119</v>
      </c>
      <c r="I71" s="94">
        <v>197</v>
      </c>
    </row>
    <row r="72" spans="1:9">
      <c r="A72" s="86" t="s">
        <v>177</v>
      </c>
      <c r="B72" s="81">
        <f>SUM(B73:B76)</f>
        <v>535</v>
      </c>
      <c r="C72" s="81">
        <f>SUM(C73:C76)</f>
        <v>215</v>
      </c>
      <c r="D72" s="82">
        <f t="shared" si="2"/>
        <v>0.401869158878505</v>
      </c>
      <c r="E72" s="83">
        <f t="shared" si="3"/>
        <v>0.201117318435754</v>
      </c>
      <c r="F72" s="84"/>
      <c r="H72" s="87" t="s">
        <v>177</v>
      </c>
      <c r="I72" s="94">
        <v>179</v>
      </c>
    </row>
    <row r="73" spans="1:9">
      <c r="A73" s="86" t="s">
        <v>152</v>
      </c>
      <c r="B73" s="81">
        <v>292</v>
      </c>
      <c r="C73" s="81">
        <v>108</v>
      </c>
      <c r="D73" s="82">
        <f t="shared" si="2"/>
        <v>0.36986301369863</v>
      </c>
      <c r="E73" s="83">
        <f t="shared" si="3"/>
        <v>0.35</v>
      </c>
      <c r="F73" s="84"/>
      <c r="H73" s="87" t="s">
        <v>152</v>
      </c>
      <c r="I73" s="94">
        <v>80</v>
      </c>
    </row>
    <row r="74" spans="1:9">
      <c r="A74" s="86" t="s">
        <v>176</v>
      </c>
      <c r="B74" s="81">
        <v>12</v>
      </c>
      <c r="C74" s="81">
        <v>11</v>
      </c>
      <c r="D74" s="82">
        <f t="shared" si="2"/>
        <v>0.916666666666667</v>
      </c>
      <c r="E74" s="83"/>
      <c r="F74" s="84"/>
      <c r="H74" s="87" t="s">
        <v>176</v>
      </c>
      <c r="I74" s="94"/>
    </row>
    <row r="75" spans="1:9">
      <c r="A75" s="86" t="s">
        <v>119</v>
      </c>
      <c r="B75" s="81">
        <v>196</v>
      </c>
      <c r="C75" s="81">
        <v>86</v>
      </c>
      <c r="D75" s="82">
        <f t="shared" si="2"/>
        <v>0.438775510204082</v>
      </c>
      <c r="E75" s="83">
        <f t="shared" si="3"/>
        <v>-0.131313131313131</v>
      </c>
      <c r="F75" s="84"/>
      <c r="H75" s="87" t="s">
        <v>1306</v>
      </c>
      <c r="I75" s="94">
        <v>99</v>
      </c>
    </row>
    <row r="76" spans="1:9">
      <c r="A76" s="86" t="s">
        <v>1307</v>
      </c>
      <c r="B76" s="81">
        <v>35</v>
      </c>
      <c r="C76" s="81">
        <v>10</v>
      </c>
      <c r="D76" s="82">
        <f t="shared" si="2"/>
        <v>0.285714285714286</v>
      </c>
      <c r="E76" s="83"/>
      <c r="F76" s="84"/>
      <c r="H76" s="87" t="s">
        <v>1308</v>
      </c>
      <c r="I76" s="94"/>
    </row>
    <row r="77" spans="1:9">
      <c r="A77" s="86" t="s">
        <v>182</v>
      </c>
      <c r="B77" s="81">
        <f>SUM(B78:B80)</f>
        <v>744</v>
      </c>
      <c r="C77" s="81">
        <v>384</v>
      </c>
      <c r="D77" s="82">
        <f t="shared" si="2"/>
        <v>0.516129032258065</v>
      </c>
      <c r="E77" s="83">
        <f t="shared" si="3"/>
        <v>0.72972972972973</v>
      </c>
      <c r="F77" s="84"/>
      <c r="H77" s="87" t="s">
        <v>182</v>
      </c>
      <c r="I77" s="94">
        <v>222</v>
      </c>
    </row>
    <row r="78" spans="1:9">
      <c r="A78" s="86" t="s">
        <v>152</v>
      </c>
      <c r="B78" s="81">
        <v>461</v>
      </c>
      <c r="C78" s="81">
        <v>277</v>
      </c>
      <c r="D78" s="82">
        <f t="shared" si="2"/>
        <v>0.600867678958785</v>
      </c>
      <c r="E78" s="83">
        <f t="shared" si="3"/>
        <v>0.937062937062937</v>
      </c>
      <c r="F78" s="84"/>
      <c r="H78" s="87" t="s">
        <v>152</v>
      </c>
      <c r="I78" s="94">
        <v>143</v>
      </c>
    </row>
    <row r="79" spans="1:9">
      <c r="A79" s="86" t="s">
        <v>119</v>
      </c>
      <c r="B79" s="81">
        <v>233</v>
      </c>
      <c r="C79" s="81">
        <v>107</v>
      </c>
      <c r="D79" s="82">
        <f t="shared" si="2"/>
        <v>0.459227467811159</v>
      </c>
      <c r="E79" s="83">
        <f t="shared" si="3"/>
        <v>0.354430379746835</v>
      </c>
      <c r="F79" s="84"/>
      <c r="H79" s="87" t="s">
        <v>119</v>
      </c>
      <c r="I79" s="94">
        <v>79</v>
      </c>
    </row>
    <row r="80" spans="1:9">
      <c r="A80" s="86" t="s">
        <v>1309</v>
      </c>
      <c r="B80" s="81">
        <v>50</v>
      </c>
      <c r="C80" s="81"/>
      <c r="D80" s="82">
        <f t="shared" si="2"/>
        <v>0</v>
      </c>
      <c r="E80" s="83"/>
      <c r="F80" s="84"/>
      <c r="H80" s="87"/>
      <c r="I80" s="94"/>
    </row>
    <row r="81" spans="1:9">
      <c r="A81" s="86" t="s">
        <v>186</v>
      </c>
      <c r="B81" s="81">
        <f>SUM(B82:B83)</f>
        <v>103</v>
      </c>
      <c r="C81" s="81">
        <f>SUM(C82:C83)</f>
        <v>39</v>
      </c>
      <c r="D81" s="82">
        <f t="shared" si="2"/>
        <v>0.378640776699029</v>
      </c>
      <c r="E81" s="83">
        <f t="shared" si="3"/>
        <v>-0.170212765957447</v>
      </c>
      <c r="F81" s="84"/>
      <c r="H81" s="87" t="s">
        <v>186</v>
      </c>
      <c r="I81" s="94">
        <v>47</v>
      </c>
    </row>
    <row r="82" spans="1:9">
      <c r="A82" s="86" t="s">
        <v>152</v>
      </c>
      <c r="B82" s="81">
        <v>68</v>
      </c>
      <c r="C82" s="81">
        <v>26</v>
      </c>
      <c r="D82" s="82">
        <f t="shared" si="2"/>
        <v>0.382352941176471</v>
      </c>
      <c r="E82" s="83">
        <f t="shared" si="3"/>
        <v>-0.235294117647059</v>
      </c>
      <c r="F82" s="84"/>
      <c r="H82" s="87" t="s">
        <v>152</v>
      </c>
      <c r="I82" s="94">
        <v>34</v>
      </c>
    </row>
    <row r="83" spans="1:9">
      <c r="A83" s="86" t="s">
        <v>119</v>
      </c>
      <c r="B83" s="81">
        <v>35</v>
      </c>
      <c r="C83" s="81">
        <v>13</v>
      </c>
      <c r="D83" s="82">
        <f t="shared" si="2"/>
        <v>0.371428571428571</v>
      </c>
      <c r="E83" s="83">
        <f t="shared" si="3"/>
        <v>0</v>
      </c>
      <c r="F83" s="84"/>
      <c r="H83" s="87" t="s">
        <v>119</v>
      </c>
      <c r="I83" s="94">
        <v>13</v>
      </c>
    </row>
    <row r="84" spans="1:9">
      <c r="A84" s="86" t="s">
        <v>189</v>
      </c>
      <c r="B84" s="81"/>
      <c r="C84" s="81"/>
      <c r="D84" s="82"/>
      <c r="E84" s="83">
        <f t="shared" si="3"/>
        <v>-1</v>
      </c>
      <c r="F84" s="84"/>
      <c r="H84" s="87" t="s">
        <v>189</v>
      </c>
      <c r="I84" s="94">
        <v>33</v>
      </c>
    </row>
    <row r="85" spans="1:9">
      <c r="A85" s="86" t="s">
        <v>191</v>
      </c>
      <c r="B85" s="96">
        <v>47</v>
      </c>
      <c r="C85" s="96"/>
      <c r="D85" s="82">
        <f t="shared" si="2"/>
        <v>0</v>
      </c>
      <c r="E85" s="83">
        <f t="shared" si="3"/>
        <v>-1</v>
      </c>
      <c r="F85" s="84"/>
      <c r="H85" s="87" t="s">
        <v>191</v>
      </c>
      <c r="I85" s="52">
        <v>217</v>
      </c>
    </row>
    <row r="86" spans="1:9">
      <c r="A86" s="86" t="s">
        <v>1310</v>
      </c>
      <c r="B86" s="96">
        <v>47</v>
      </c>
      <c r="C86" s="96"/>
      <c r="D86" s="82">
        <f t="shared" si="2"/>
        <v>0</v>
      </c>
      <c r="E86" s="83">
        <f t="shared" si="3"/>
        <v>-1</v>
      </c>
      <c r="F86" s="84"/>
      <c r="H86" s="87" t="s">
        <v>1311</v>
      </c>
      <c r="I86" s="52">
        <v>217</v>
      </c>
    </row>
    <row r="87" spans="1:9">
      <c r="A87" s="97" t="s">
        <v>1312</v>
      </c>
      <c r="B87" s="96"/>
      <c r="C87" s="96"/>
      <c r="D87" s="82"/>
      <c r="E87" s="83"/>
      <c r="F87" s="84"/>
      <c r="H87" s="98" t="s">
        <v>1312</v>
      </c>
      <c r="I87" s="52"/>
    </row>
    <row r="88" spans="1:9">
      <c r="A88" s="80" t="s">
        <v>193</v>
      </c>
      <c r="B88" s="96"/>
      <c r="C88" s="96"/>
      <c r="D88" s="82"/>
      <c r="E88" s="83"/>
      <c r="F88" s="84"/>
      <c r="H88" s="85" t="s">
        <v>193</v>
      </c>
      <c r="I88" s="52"/>
    </row>
    <row r="89" spans="1:9">
      <c r="A89" s="80" t="s">
        <v>194</v>
      </c>
      <c r="B89" s="96"/>
      <c r="C89" s="96"/>
      <c r="D89" s="82"/>
      <c r="E89" s="83"/>
      <c r="F89" s="84"/>
      <c r="H89" s="85" t="s">
        <v>194</v>
      </c>
      <c r="I89" s="52"/>
    </row>
    <row r="90" spans="1:9">
      <c r="A90" s="97" t="s">
        <v>1313</v>
      </c>
      <c r="B90" s="96">
        <f>SUM(B91,B92)</f>
        <v>192</v>
      </c>
      <c r="C90" s="96">
        <f>SUM(C91,C92)</f>
        <v>123</v>
      </c>
      <c r="D90" s="82">
        <f t="shared" si="2"/>
        <v>0.640625</v>
      </c>
      <c r="E90" s="83">
        <f t="shared" si="3"/>
        <v>2.15384615384615</v>
      </c>
      <c r="F90" s="84"/>
      <c r="H90" s="98" t="s">
        <v>1313</v>
      </c>
      <c r="I90" s="52">
        <v>39</v>
      </c>
    </row>
    <row r="91" spans="1:9">
      <c r="A91" s="86" t="s">
        <v>195</v>
      </c>
      <c r="B91" s="81"/>
      <c r="C91" s="81"/>
      <c r="D91" s="82"/>
      <c r="E91" s="83"/>
      <c r="F91" s="84"/>
      <c r="H91" s="87" t="s">
        <v>195</v>
      </c>
      <c r="I91" s="94"/>
    </row>
    <row r="92" spans="1:9">
      <c r="A92" s="86" t="s">
        <v>196</v>
      </c>
      <c r="B92" s="81">
        <f>SUM(B93)</f>
        <v>192</v>
      </c>
      <c r="C92" s="81">
        <v>123</v>
      </c>
      <c r="D92" s="82">
        <f t="shared" si="2"/>
        <v>0.640625</v>
      </c>
      <c r="E92" s="83">
        <f t="shared" si="3"/>
        <v>2.15384615384615</v>
      </c>
      <c r="F92" s="84"/>
      <c r="H92" s="87" t="s">
        <v>196</v>
      </c>
      <c r="I92" s="94">
        <v>39</v>
      </c>
    </row>
    <row r="93" spans="1:9">
      <c r="A93" s="86" t="s">
        <v>1314</v>
      </c>
      <c r="B93" s="81">
        <v>192</v>
      </c>
      <c r="C93" s="81">
        <v>123</v>
      </c>
      <c r="D93" s="82">
        <f t="shared" si="2"/>
        <v>0.640625</v>
      </c>
      <c r="E93" s="83">
        <f t="shared" si="3"/>
        <v>2.15384615384615</v>
      </c>
      <c r="F93" s="84"/>
      <c r="H93" s="87" t="s">
        <v>1315</v>
      </c>
      <c r="I93" s="94">
        <v>39</v>
      </c>
    </row>
    <row r="94" spans="1:9">
      <c r="A94" s="99" t="s">
        <v>1316</v>
      </c>
      <c r="B94" s="96">
        <f>SUM(B95,B98,B106,B107,B111,B115,B120,B121,B122,B123,B124,)</f>
        <v>15357</v>
      </c>
      <c r="C94" s="96">
        <f>SUM(C95,C98,C106,C107,C111,C115,C120,C121,C122,C123,C124,)</f>
        <v>6099</v>
      </c>
      <c r="D94" s="82">
        <f t="shared" si="2"/>
        <v>0.3971478804454</v>
      </c>
      <c r="E94" s="83">
        <f t="shared" si="3"/>
        <v>0.280764384712306</v>
      </c>
      <c r="F94" s="84"/>
      <c r="H94" s="100" t="s">
        <v>1316</v>
      </c>
      <c r="I94" s="52">
        <v>4762</v>
      </c>
    </row>
    <row r="95" spans="1:9">
      <c r="A95" s="80" t="s">
        <v>198</v>
      </c>
      <c r="B95" s="81">
        <f>SUM(B96:B97)</f>
        <v>636</v>
      </c>
      <c r="C95" s="81">
        <f>SUM(C96:C97)</f>
        <v>314</v>
      </c>
      <c r="D95" s="82">
        <f t="shared" si="2"/>
        <v>0.493710691823899</v>
      </c>
      <c r="E95" s="83">
        <f t="shared" si="3"/>
        <v>0.725274725274725</v>
      </c>
      <c r="F95" s="84"/>
      <c r="H95" s="85" t="s">
        <v>198</v>
      </c>
      <c r="I95" s="94">
        <v>182</v>
      </c>
    </row>
    <row r="96" spans="1:9">
      <c r="A96" s="80" t="s">
        <v>199</v>
      </c>
      <c r="B96" s="81">
        <v>13</v>
      </c>
      <c r="C96" s="81">
        <v>6</v>
      </c>
      <c r="D96" s="82">
        <f t="shared" si="2"/>
        <v>0.461538461538462</v>
      </c>
      <c r="E96" s="83">
        <f t="shared" si="3"/>
        <v>0</v>
      </c>
      <c r="F96" s="84"/>
      <c r="H96" s="85" t="s">
        <v>1317</v>
      </c>
      <c r="I96" s="94">
        <v>6</v>
      </c>
    </row>
    <row r="97" spans="1:9">
      <c r="A97" s="80" t="s">
        <v>200</v>
      </c>
      <c r="B97" s="81">
        <v>623</v>
      </c>
      <c r="C97" s="81">
        <v>308</v>
      </c>
      <c r="D97" s="82">
        <f t="shared" si="2"/>
        <v>0.49438202247191</v>
      </c>
      <c r="E97" s="83">
        <f t="shared" si="3"/>
        <v>0.75</v>
      </c>
      <c r="F97" s="84"/>
      <c r="H97" s="85" t="s">
        <v>1318</v>
      </c>
      <c r="I97" s="94">
        <v>176</v>
      </c>
    </row>
    <row r="98" spans="1:9">
      <c r="A98" s="86" t="s">
        <v>201</v>
      </c>
      <c r="B98" s="81">
        <f>SUM(B99:B105)</f>
        <v>13396</v>
      </c>
      <c r="C98" s="81">
        <f>SUM(C99:C105)</f>
        <v>5215</v>
      </c>
      <c r="D98" s="82">
        <f t="shared" si="2"/>
        <v>0.389295312033443</v>
      </c>
      <c r="E98" s="83">
        <f t="shared" si="3"/>
        <v>0.254208754208754</v>
      </c>
      <c r="F98" s="84"/>
      <c r="H98" s="87" t="s">
        <v>201</v>
      </c>
      <c r="I98" s="94">
        <v>4158</v>
      </c>
    </row>
    <row r="99" spans="1:9">
      <c r="A99" s="86" t="s">
        <v>152</v>
      </c>
      <c r="B99" s="81">
        <v>5812</v>
      </c>
      <c r="C99" s="81">
        <v>2446</v>
      </c>
      <c r="D99" s="82">
        <f t="shared" si="2"/>
        <v>0.420853406744666</v>
      </c>
      <c r="E99" s="83">
        <f t="shared" si="3"/>
        <v>0.126151012891344</v>
      </c>
      <c r="F99" s="84"/>
      <c r="H99" s="87" t="s">
        <v>152</v>
      </c>
      <c r="I99" s="94">
        <v>2172</v>
      </c>
    </row>
    <row r="100" spans="1:9">
      <c r="A100" s="86" t="s">
        <v>176</v>
      </c>
      <c r="B100" s="81">
        <v>670</v>
      </c>
      <c r="C100" s="81">
        <v>456</v>
      </c>
      <c r="D100" s="82">
        <f t="shared" si="2"/>
        <v>0.680597014925373</v>
      </c>
      <c r="E100" s="83">
        <f t="shared" si="3"/>
        <v>0.142857142857143</v>
      </c>
      <c r="F100" s="84"/>
      <c r="H100" s="87" t="s">
        <v>1319</v>
      </c>
      <c r="I100" s="94">
        <v>399</v>
      </c>
    </row>
    <row r="101" spans="1:9">
      <c r="A101" s="86" t="s">
        <v>1320</v>
      </c>
      <c r="B101" s="81">
        <v>5</v>
      </c>
      <c r="C101" s="81"/>
      <c r="D101" s="82">
        <f t="shared" si="2"/>
        <v>0</v>
      </c>
      <c r="E101" s="83">
        <f t="shared" si="3"/>
        <v>-1</v>
      </c>
      <c r="F101" s="84"/>
      <c r="H101" s="87" t="s">
        <v>1321</v>
      </c>
      <c r="I101" s="94">
        <v>2</v>
      </c>
    </row>
    <row r="102" spans="1:9">
      <c r="A102" s="86" t="s">
        <v>206</v>
      </c>
      <c r="B102" s="81">
        <v>4256</v>
      </c>
      <c r="C102" s="81">
        <v>1363</v>
      </c>
      <c r="D102" s="82">
        <f t="shared" si="2"/>
        <v>0.320253759398496</v>
      </c>
      <c r="E102" s="83">
        <f t="shared" si="3"/>
        <v>1.24177631578947</v>
      </c>
      <c r="F102" s="84"/>
      <c r="H102" s="87" t="s">
        <v>1322</v>
      </c>
      <c r="I102" s="94">
        <v>608</v>
      </c>
    </row>
    <row r="103" spans="1:9">
      <c r="A103" s="86" t="s">
        <v>1323</v>
      </c>
      <c r="B103" s="81">
        <v>359</v>
      </c>
      <c r="C103" s="81">
        <v>121</v>
      </c>
      <c r="D103" s="82">
        <f t="shared" si="2"/>
        <v>0.337047353760446</v>
      </c>
      <c r="E103" s="83">
        <f t="shared" si="3"/>
        <v>-0.0763358778625954</v>
      </c>
      <c r="F103" s="84"/>
      <c r="H103" s="87" t="s">
        <v>1324</v>
      </c>
      <c r="I103" s="94">
        <v>131</v>
      </c>
    </row>
    <row r="104" spans="1:9">
      <c r="A104" s="86" t="s">
        <v>119</v>
      </c>
      <c r="B104" s="81">
        <v>2288</v>
      </c>
      <c r="C104" s="81">
        <v>823</v>
      </c>
      <c r="D104" s="82">
        <f t="shared" si="2"/>
        <v>0.359702797202797</v>
      </c>
      <c r="E104" s="83">
        <f t="shared" si="3"/>
        <v>-0.0271867612293144</v>
      </c>
      <c r="F104" s="84"/>
      <c r="H104" s="87" t="s">
        <v>1306</v>
      </c>
      <c r="I104" s="94">
        <v>846</v>
      </c>
    </row>
    <row r="105" spans="1:9">
      <c r="A105" s="86" t="s">
        <v>1325</v>
      </c>
      <c r="B105" s="81">
        <v>6</v>
      </c>
      <c r="C105" s="81">
        <v>6</v>
      </c>
      <c r="D105" s="82">
        <f t="shared" si="2"/>
        <v>1</v>
      </c>
      <c r="E105" s="83"/>
      <c r="F105" s="84"/>
      <c r="H105" s="87"/>
      <c r="I105" s="94"/>
    </row>
    <row r="106" spans="1:9">
      <c r="A106" s="80" t="s">
        <v>209</v>
      </c>
      <c r="B106" s="81"/>
      <c r="C106" s="81"/>
      <c r="D106" s="82"/>
      <c r="E106" s="83"/>
      <c r="F106" s="84"/>
      <c r="H106" s="85" t="s">
        <v>209</v>
      </c>
      <c r="I106" s="94"/>
    </row>
    <row r="107" spans="1:9">
      <c r="A107" s="80" t="s">
        <v>210</v>
      </c>
      <c r="B107" s="81">
        <f>SUM(B108:B110)</f>
        <v>56</v>
      </c>
      <c r="C107" s="81">
        <f>SUM(C108:C110)</f>
        <v>56</v>
      </c>
      <c r="D107" s="82">
        <f t="shared" si="2"/>
        <v>1</v>
      </c>
      <c r="E107" s="83"/>
      <c r="F107" s="84"/>
      <c r="H107" s="85" t="s">
        <v>210</v>
      </c>
      <c r="I107" s="94"/>
    </row>
    <row r="108" spans="1:9">
      <c r="A108" s="80" t="s">
        <v>152</v>
      </c>
      <c r="B108" s="81">
        <v>52</v>
      </c>
      <c r="C108" s="81">
        <v>52</v>
      </c>
      <c r="D108" s="82">
        <f t="shared" si="2"/>
        <v>1</v>
      </c>
      <c r="E108" s="83"/>
      <c r="F108" s="84"/>
      <c r="H108" s="85" t="s">
        <v>152</v>
      </c>
      <c r="I108" s="94"/>
    </row>
    <row r="109" spans="1:9">
      <c r="A109" s="80" t="s">
        <v>1326</v>
      </c>
      <c r="B109" s="81"/>
      <c r="C109" s="81"/>
      <c r="D109" s="82"/>
      <c r="E109" s="83"/>
      <c r="F109" s="84"/>
      <c r="H109" s="85" t="s">
        <v>1327</v>
      </c>
      <c r="I109" s="94"/>
    </row>
    <row r="110" spans="1:9">
      <c r="A110" s="80" t="s">
        <v>119</v>
      </c>
      <c r="B110" s="81">
        <v>4</v>
      </c>
      <c r="C110" s="81">
        <v>4</v>
      </c>
      <c r="D110" s="82">
        <f t="shared" si="2"/>
        <v>1</v>
      </c>
      <c r="E110" s="83"/>
      <c r="F110" s="84"/>
      <c r="H110" s="85" t="s">
        <v>119</v>
      </c>
      <c r="I110" s="94"/>
    </row>
    <row r="111" spans="1:9">
      <c r="A111" s="89" t="s">
        <v>213</v>
      </c>
      <c r="B111" s="81">
        <f>SUM(B112:B114)</f>
        <v>57</v>
      </c>
      <c r="C111" s="81">
        <f>SUM(C112:C114)</f>
        <v>0</v>
      </c>
      <c r="D111" s="82">
        <f t="shared" si="2"/>
        <v>0</v>
      </c>
      <c r="E111" s="83"/>
      <c r="F111" s="84"/>
      <c r="H111" s="90" t="s">
        <v>213</v>
      </c>
      <c r="I111" s="94"/>
    </row>
    <row r="112" spans="1:9">
      <c r="A112" s="89" t="s">
        <v>152</v>
      </c>
      <c r="B112" s="81">
        <v>52</v>
      </c>
      <c r="C112" s="81"/>
      <c r="D112" s="82">
        <f t="shared" si="2"/>
        <v>0</v>
      </c>
      <c r="E112" s="83"/>
      <c r="F112" s="84"/>
      <c r="H112" s="90" t="s">
        <v>152</v>
      </c>
      <c r="I112" s="94"/>
    </row>
    <row r="113" spans="1:9">
      <c r="A113" s="80" t="s">
        <v>1326</v>
      </c>
      <c r="B113" s="81"/>
      <c r="C113" s="81"/>
      <c r="D113" s="82"/>
      <c r="E113" s="83"/>
      <c r="F113" s="84"/>
      <c r="H113" s="85" t="s">
        <v>1327</v>
      </c>
      <c r="I113" s="94"/>
    </row>
    <row r="114" spans="1:9">
      <c r="A114" s="80" t="s">
        <v>119</v>
      </c>
      <c r="B114" s="81">
        <v>5</v>
      </c>
      <c r="C114" s="81"/>
      <c r="D114" s="82">
        <f t="shared" si="2"/>
        <v>0</v>
      </c>
      <c r="E114" s="83"/>
      <c r="F114" s="84"/>
      <c r="H114" s="85" t="s">
        <v>119</v>
      </c>
      <c r="I114" s="94"/>
    </row>
    <row r="115" spans="1:9">
      <c r="A115" s="80" t="s">
        <v>216</v>
      </c>
      <c r="B115" s="81">
        <f>SUM(B116:B119)</f>
        <v>712</v>
      </c>
      <c r="C115" s="81">
        <v>359</v>
      </c>
      <c r="D115" s="82">
        <f t="shared" si="2"/>
        <v>0.504213483146067</v>
      </c>
      <c r="E115" s="83">
        <f t="shared" si="3"/>
        <v>0.386100386100386</v>
      </c>
      <c r="F115" s="84"/>
      <c r="H115" s="85" t="s">
        <v>216</v>
      </c>
      <c r="I115" s="94">
        <v>259</v>
      </c>
    </row>
    <row r="116" spans="1:9">
      <c r="A116" s="89" t="s">
        <v>152</v>
      </c>
      <c r="B116" s="81">
        <v>402</v>
      </c>
      <c r="C116" s="81">
        <v>217</v>
      </c>
      <c r="D116" s="82">
        <f t="shared" si="2"/>
        <v>0.539800995024876</v>
      </c>
      <c r="E116" s="83">
        <f t="shared" si="3"/>
        <v>0.631578947368421</v>
      </c>
      <c r="F116" s="84"/>
      <c r="H116" s="90" t="s">
        <v>152</v>
      </c>
      <c r="I116" s="94">
        <v>133</v>
      </c>
    </row>
    <row r="117" spans="1:9">
      <c r="A117" s="80" t="s">
        <v>1326</v>
      </c>
      <c r="B117" s="81">
        <v>35</v>
      </c>
      <c r="C117" s="81">
        <v>17</v>
      </c>
      <c r="D117" s="82">
        <f t="shared" si="2"/>
        <v>0.485714285714286</v>
      </c>
      <c r="E117" s="83">
        <f t="shared" si="3"/>
        <v>0.214285714285714</v>
      </c>
      <c r="F117" s="84"/>
      <c r="H117" s="85" t="s">
        <v>1327</v>
      </c>
      <c r="I117" s="94">
        <v>14</v>
      </c>
    </row>
    <row r="118" spans="1:9">
      <c r="A118" s="80" t="s">
        <v>1328</v>
      </c>
      <c r="B118" s="81"/>
      <c r="C118" s="81"/>
      <c r="D118" s="82"/>
      <c r="E118" s="83"/>
      <c r="F118" s="84"/>
      <c r="H118" s="85" t="s">
        <v>1329</v>
      </c>
      <c r="I118" s="94"/>
    </row>
    <row r="119" spans="1:9">
      <c r="A119" s="80" t="s">
        <v>119</v>
      </c>
      <c r="B119" s="81">
        <v>275</v>
      </c>
      <c r="C119" s="81"/>
      <c r="D119" s="82">
        <f t="shared" si="2"/>
        <v>0</v>
      </c>
      <c r="E119" s="83">
        <f t="shared" si="3"/>
        <v>-1</v>
      </c>
      <c r="F119" s="84"/>
      <c r="H119" s="85" t="s">
        <v>119</v>
      </c>
      <c r="I119" s="94">
        <v>112</v>
      </c>
    </row>
    <row r="120" spans="1:9">
      <c r="A120" s="80" t="s">
        <v>221</v>
      </c>
      <c r="B120" s="81"/>
      <c r="C120" s="81"/>
      <c r="D120" s="82"/>
      <c r="E120" s="83"/>
      <c r="F120" s="84"/>
      <c r="H120" s="85" t="s">
        <v>221</v>
      </c>
      <c r="I120" s="94"/>
    </row>
    <row r="121" spans="1:9">
      <c r="A121" s="86" t="s">
        <v>222</v>
      </c>
      <c r="B121" s="81"/>
      <c r="C121" s="81"/>
      <c r="D121" s="82"/>
      <c r="E121" s="83"/>
      <c r="F121" s="84"/>
      <c r="H121" s="87" t="s">
        <v>222</v>
      </c>
      <c r="I121" s="94"/>
    </row>
    <row r="122" spans="1:9">
      <c r="A122" s="89" t="s">
        <v>223</v>
      </c>
      <c r="B122" s="81"/>
      <c r="C122" s="81"/>
      <c r="D122" s="82"/>
      <c r="E122" s="83"/>
      <c r="F122" s="84"/>
      <c r="H122" s="90" t="s">
        <v>223</v>
      </c>
      <c r="I122" s="94"/>
    </row>
    <row r="123" spans="1:9">
      <c r="A123" s="80" t="s">
        <v>224</v>
      </c>
      <c r="B123" s="81"/>
      <c r="C123" s="81"/>
      <c r="D123" s="82"/>
      <c r="E123" s="83"/>
      <c r="F123" s="84"/>
      <c r="H123" s="85" t="s">
        <v>224</v>
      </c>
      <c r="I123" s="94"/>
    </row>
    <row r="124" spans="1:9">
      <c r="A124" s="86" t="s">
        <v>225</v>
      </c>
      <c r="B124" s="81">
        <f>SUM(B125)</f>
        <v>500</v>
      </c>
      <c r="C124" s="81">
        <f>SUM(C125)</f>
        <v>155</v>
      </c>
      <c r="D124" s="82">
        <f t="shared" si="2"/>
        <v>0.31</v>
      </c>
      <c r="E124" s="83">
        <f t="shared" si="3"/>
        <v>-0.049079754601227</v>
      </c>
      <c r="F124" s="84"/>
      <c r="H124" s="87" t="s">
        <v>225</v>
      </c>
      <c r="I124" s="94">
        <v>163</v>
      </c>
    </row>
    <row r="125" spans="1:9">
      <c r="A125" s="86" t="s">
        <v>1330</v>
      </c>
      <c r="B125" s="81">
        <v>500</v>
      </c>
      <c r="C125" s="81">
        <v>155</v>
      </c>
      <c r="D125" s="82">
        <f t="shared" si="2"/>
        <v>0.31</v>
      </c>
      <c r="E125" s="83">
        <f t="shared" si="3"/>
        <v>-0.049079754601227</v>
      </c>
      <c r="F125" s="84"/>
      <c r="H125" s="87" t="s">
        <v>1331</v>
      </c>
      <c r="I125" s="94">
        <v>163</v>
      </c>
    </row>
    <row r="126" spans="1:9">
      <c r="A126" s="99" t="s">
        <v>1332</v>
      </c>
      <c r="B126" s="96">
        <f>SUM(B127,B128,B134,,B137,B139,B141,B142,B144,B147,B150)</f>
        <v>80193</v>
      </c>
      <c r="C126" s="96">
        <f>SUM(C127,C128,C134,,C137,C139,C141,C142,C144,C147,C150)</f>
        <v>35522</v>
      </c>
      <c r="D126" s="82">
        <f t="shared" si="2"/>
        <v>0.442956367762772</v>
      </c>
      <c r="E126" s="83">
        <f t="shared" si="3"/>
        <v>0.362092104758618</v>
      </c>
      <c r="F126" s="84"/>
      <c r="H126" s="100" t="s">
        <v>1332</v>
      </c>
      <c r="I126" s="52">
        <v>26079</v>
      </c>
    </row>
    <row r="127" spans="1:9">
      <c r="A127" s="86" t="s">
        <v>227</v>
      </c>
      <c r="B127" s="81"/>
      <c r="C127" s="81"/>
      <c r="D127" s="82"/>
      <c r="E127" s="83"/>
      <c r="F127" s="84"/>
      <c r="H127" s="87" t="s">
        <v>227</v>
      </c>
      <c r="I127" s="94"/>
    </row>
    <row r="128" spans="1:9">
      <c r="A128" s="80" t="s">
        <v>229</v>
      </c>
      <c r="B128" s="81">
        <f>SUM(B129:B133)</f>
        <v>64810</v>
      </c>
      <c r="C128" s="81">
        <f>SUM(C129:C133)</f>
        <v>31443</v>
      </c>
      <c r="D128" s="82">
        <f t="shared" si="2"/>
        <v>0.485156611634007</v>
      </c>
      <c r="E128" s="83">
        <f t="shared" si="3"/>
        <v>0.308870665612122</v>
      </c>
      <c r="F128" s="84"/>
      <c r="H128" s="85" t="s">
        <v>229</v>
      </c>
      <c r="I128" s="94">
        <v>24023</v>
      </c>
    </row>
    <row r="129" spans="1:9">
      <c r="A129" s="80" t="s">
        <v>230</v>
      </c>
      <c r="B129" s="81">
        <f>2341-420</f>
        <v>1921</v>
      </c>
      <c r="C129" s="81">
        <v>659</v>
      </c>
      <c r="D129" s="82">
        <f t="shared" si="2"/>
        <v>0.343050494534097</v>
      </c>
      <c r="E129" s="83">
        <f t="shared" si="3"/>
        <v>0.0217054263565891</v>
      </c>
      <c r="F129" s="84"/>
      <c r="H129" s="85" t="s">
        <v>1333</v>
      </c>
      <c r="I129" s="94">
        <v>645</v>
      </c>
    </row>
    <row r="130" spans="1:9">
      <c r="A130" s="80" t="s">
        <v>231</v>
      </c>
      <c r="B130" s="81">
        <f>23254-14</f>
        <v>23240</v>
      </c>
      <c r="C130" s="81">
        <v>11390</v>
      </c>
      <c r="D130" s="82">
        <f t="shared" si="2"/>
        <v>0.490103270223752</v>
      </c>
      <c r="E130" s="83">
        <f t="shared" si="3"/>
        <v>0.324110671936759</v>
      </c>
      <c r="F130" s="84"/>
      <c r="H130" s="85" t="s">
        <v>1334</v>
      </c>
      <c r="I130" s="94">
        <v>8602</v>
      </c>
    </row>
    <row r="131" spans="1:9">
      <c r="A131" s="80" t="s">
        <v>232</v>
      </c>
      <c r="B131" s="81">
        <v>20856</v>
      </c>
      <c r="C131" s="81">
        <v>10167</v>
      </c>
      <c r="D131" s="82">
        <f t="shared" si="2"/>
        <v>0.487485615650173</v>
      </c>
      <c r="E131" s="83">
        <f t="shared" si="3"/>
        <v>0.256426099851705</v>
      </c>
      <c r="F131" s="84"/>
      <c r="H131" s="85" t="s">
        <v>1335</v>
      </c>
      <c r="I131" s="94">
        <v>8092</v>
      </c>
    </row>
    <row r="132" spans="1:9">
      <c r="A132" s="80" t="s">
        <v>233</v>
      </c>
      <c r="B132" s="81">
        <v>12496</v>
      </c>
      <c r="C132" s="81">
        <v>6104</v>
      </c>
      <c r="D132" s="82">
        <f t="shared" si="2"/>
        <v>0.488476312419974</v>
      </c>
      <c r="E132" s="83">
        <f t="shared" si="3"/>
        <v>0.4182156133829</v>
      </c>
      <c r="F132" s="84"/>
      <c r="H132" s="85" t="s">
        <v>1336</v>
      </c>
      <c r="I132" s="94">
        <v>4304</v>
      </c>
    </row>
    <row r="133" spans="1:9">
      <c r="A133" s="80" t="s">
        <v>234</v>
      </c>
      <c r="B133" s="81">
        <v>6297</v>
      </c>
      <c r="C133" s="81">
        <v>3123</v>
      </c>
      <c r="D133" s="82">
        <f t="shared" ref="D133:D196" si="4">C133/B133</f>
        <v>0.495950452596475</v>
      </c>
      <c r="E133" s="83">
        <f t="shared" ref="E133:E196" si="5">(C133-I133)/I133</f>
        <v>0.31218487394958</v>
      </c>
      <c r="F133" s="84"/>
      <c r="H133" s="85" t="s">
        <v>1337</v>
      </c>
      <c r="I133" s="94">
        <v>2380</v>
      </c>
    </row>
    <row r="134" spans="1:9">
      <c r="A134" s="80" t="s">
        <v>235</v>
      </c>
      <c r="B134" s="81">
        <f>SUM(B135:B136)</f>
        <v>2016</v>
      </c>
      <c r="C134" s="81">
        <f>SUM(C135:C136)</f>
        <v>871</v>
      </c>
      <c r="D134" s="82">
        <f t="shared" si="4"/>
        <v>0.432043650793651</v>
      </c>
      <c r="E134" s="83">
        <f t="shared" si="5"/>
        <v>0.282768777614138</v>
      </c>
      <c r="F134" s="84"/>
      <c r="H134" s="85" t="s">
        <v>235</v>
      </c>
      <c r="I134" s="94">
        <v>679</v>
      </c>
    </row>
    <row r="135" spans="1:9">
      <c r="A135" s="80" t="s">
        <v>236</v>
      </c>
      <c r="B135" s="81">
        <v>1705</v>
      </c>
      <c r="C135" s="81">
        <v>799</v>
      </c>
      <c r="D135" s="82">
        <f t="shared" si="4"/>
        <v>0.468621700879765</v>
      </c>
      <c r="E135" s="83">
        <f t="shared" si="5"/>
        <v>0.579051383399209</v>
      </c>
      <c r="F135" s="84"/>
      <c r="H135" s="85" t="s">
        <v>1338</v>
      </c>
      <c r="I135" s="94">
        <v>506</v>
      </c>
    </row>
    <row r="136" spans="1:9">
      <c r="A136" s="80" t="s">
        <v>1339</v>
      </c>
      <c r="B136" s="81">
        <f>553-242</f>
        <v>311</v>
      </c>
      <c r="C136" s="81">
        <v>72</v>
      </c>
      <c r="D136" s="82">
        <f t="shared" si="4"/>
        <v>0.231511254019293</v>
      </c>
      <c r="E136" s="83">
        <f t="shared" si="5"/>
        <v>-0.583815028901734</v>
      </c>
      <c r="F136" s="84"/>
      <c r="H136" s="85" t="s">
        <v>1340</v>
      </c>
      <c r="I136" s="94">
        <v>173</v>
      </c>
    </row>
    <row r="137" spans="1:9">
      <c r="A137" s="89" t="s">
        <v>238</v>
      </c>
      <c r="B137" s="81">
        <f>SUM(B138)</f>
        <v>36</v>
      </c>
      <c r="C137" s="81">
        <f t="shared" ref="C137:C142" si="6">SUM(C138)</f>
        <v>0</v>
      </c>
      <c r="D137" s="82">
        <f t="shared" si="4"/>
        <v>0</v>
      </c>
      <c r="E137" s="83"/>
      <c r="F137" s="84"/>
      <c r="H137" s="90" t="s">
        <v>238</v>
      </c>
      <c r="I137" s="94"/>
    </row>
    <row r="138" spans="1:9">
      <c r="A138" s="89" t="s">
        <v>1341</v>
      </c>
      <c r="B138" s="81">
        <v>36</v>
      </c>
      <c r="C138" s="81"/>
      <c r="D138" s="82">
        <f t="shared" si="4"/>
        <v>0</v>
      </c>
      <c r="E138" s="83"/>
      <c r="F138" s="84"/>
      <c r="H138" s="90" t="s">
        <v>1342</v>
      </c>
      <c r="I138" s="94"/>
    </row>
    <row r="139" spans="1:9">
      <c r="A139" s="86" t="s">
        <v>240</v>
      </c>
      <c r="B139" s="81">
        <f>SUM(B140)</f>
        <v>1</v>
      </c>
      <c r="C139" s="81">
        <f t="shared" si="6"/>
        <v>1</v>
      </c>
      <c r="D139" s="82">
        <f t="shared" si="4"/>
        <v>1</v>
      </c>
      <c r="E139" s="83"/>
      <c r="F139" s="84"/>
      <c r="H139" s="87" t="s">
        <v>240</v>
      </c>
      <c r="I139" s="94"/>
    </row>
    <row r="140" spans="1:9">
      <c r="A140" s="86" t="s">
        <v>241</v>
      </c>
      <c r="B140" s="81">
        <v>1</v>
      </c>
      <c r="C140" s="81">
        <v>1</v>
      </c>
      <c r="D140" s="82">
        <f t="shared" si="4"/>
        <v>1</v>
      </c>
      <c r="E140" s="83"/>
      <c r="F140" s="84"/>
      <c r="H140" s="87" t="s">
        <v>1343</v>
      </c>
      <c r="I140" s="94"/>
    </row>
    <row r="141" spans="1:9">
      <c r="A141" s="86" t="s">
        <v>242</v>
      </c>
      <c r="B141" s="81"/>
      <c r="C141" s="81"/>
      <c r="D141" s="82"/>
      <c r="E141" s="83"/>
      <c r="F141" s="84"/>
      <c r="H141" s="87" t="s">
        <v>242</v>
      </c>
      <c r="I141" s="94"/>
    </row>
    <row r="142" spans="1:9">
      <c r="A142" s="80" t="s">
        <v>243</v>
      </c>
      <c r="B142" s="81">
        <f>SUM(B143)</f>
        <v>234</v>
      </c>
      <c r="C142" s="81">
        <f t="shared" si="6"/>
        <v>100</v>
      </c>
      <c r="D142" s="82">
        <f t="shared" si="4"/>
        <v>0.427350427350427</v>
      </c>
      <c r="E142" s="83">
        <f t="shared" si="5"/>
        <v>1.4390243902439</v>
      </c>
      <c r="F142" s="84"/>
      <c r="H142" s="85" t="s">
        <v>243</v>
      </c>
      <c r="I142" s="94">
        <v>41</v>
      </c>
    </row>
    <row r="143" spans="1:9">
      <c r="A143" s="80" t="s">
        <v>244</v>
      </c>
      <c r="B143" s="81">
        <v>234</v>
      </c>
      <c r="C143" s="81">
        <v>100</v>
      </c>
      <c r="D143" s="82">
        <f t="shared" si="4"/>
        <v>0.427350427350427</v>
      </c>
      <c r="E143" s="83">
        <f t="shared" si="5"/>
        <v>1.4390243902439</v>
      </c>
      <c r="F143" s="84"/>
      <c r="H143" s="85" t="s">
        <v>1344</v>
      </c>
      <c r="I143" s="94">
        <v>41</v>
      </c>
    </row>
    <row r="144" spans="1:9">
      <c r="A144" s="86" t="s">
        <v>245</v>
      </c>
      <c r="B144" s="81">
        <f>SUM(B145:B146)</f>
        <v>780</v>
      </c>
      <c r="C144" s="81">
        <f>SUM(C145:C146)</f>
        <v>265</v>
      </c>
      <c r="D144" s="82">
        <f t="shared" si="4"/>
        <v>0.33974358974359</v>
      </c>
      <c r="E144" s="83">
        <f t="shared" si="5"/>
        <v>0.167400881057269</v>
      </c>
      <c r="F144" s="84"/>
      <c r="H144" s="87" t="s">
        <v>245</v>
      </c>
      <c r="I144" s="94">
        <v>227</v>
      </c>
    </row>
    <row r="145" spans="1:9">
      <c r="A145" s="86" t="s">
        <v>246</v>
      </c>
      <c r="B145" s="81">
        <v>229</v>
      </c>
      <c r="C145" s="81">
        <v>63</v>
      </c>
      <c r="D145" s="82">
        <f t="shared" si="4"/>
        <v>0.275109170305677</v>
      </c>
      <c r="E145" s="83">
        <f t="shared" si="5"/>
        <v>0.431818181818182</v>
      </c>
      <c r="F145" s="84"/>
      <c r="H145" s="87" t="s">
        <v>1345</v>
      </c>
      <c r="I145" s="94">
        <v>44</v>
      </c>
    </row>
    <row r="146" spans="1:9">
      <c r="A146" s="86" t="s">
        <v>247</v>
      </c>
      <c r="B146" s="81">
        <v>551</v>
      </c>
      <c r="C146" s="81">
        <v>202</v>
      </c>
      <c r="D146" s="82">
        <f t="shared" si="4"/>
        <v>0.366606170598911</v>
      </c>
      <c r="E146" s="83">
        <f t="shared" si="5"/>
        <v>0.103825136612022</v>
      </c>
      <c r="F146" s="84"/>
      <c r="H146" s="87" t="s">
        <v>1346</v>
      </c>
      <c r="I146" s="94">
        <v>183</v>
      </c>
    </row>
    <row r="147" spans="1:9">
      <c r="A147" s="80" t="s">
        <v>248</v>
      </c>
      <c r="B147" s="81">
        <f>SUM(B148:B149)</f>
        <v>7918</v>
      </c>
      <c r="C147" s="81">
        <f>SUM(C148:C149)</f>
        <v>2842</v>
      </c>
      <c r="D147" s="82">
        <f t="shared" si="4"/>
        <v>0.358929022480424</v>
      </c>
      <c r="E147" s="83">
        <f t="shared" si="5"/>
        <v>1.71961722488038</v>
      </c>
      <c r="F147" s="84"/>
      <c r="H147" s="85" t="s">
        <v>248</v>
      </c>
      <c r="I147" s="94">
        <v>1045</v>
      </c>
    </row>
    <row r="148" spans="1:9">
      <c r="A148" s="80" t="s">
        <v>249</v>
      </c>
      <c r="B148" s="81">
        <v>17</v>
      </c>
      <c r="C148" s="81">
        <v>17</v>
      </c>
      <c r="D148" s="82">
        <f t="shared" si="4"/>
        <v>1</v>
      </c>
      <c r="E148" s="83">
        <f t="shared" si="5"/>
        <v>-0.895061728395062</v>
      </c>
      <c r="F148" s="84"/>
      <c r="H148" s="101" t="s">
        <v>249</v>
      </c>
      <c r="I148" s="94">
        <v>162</v>
      </c>
    </row>
    <row r="149" spans="1:9">
      <c r="A149" s="80" t="s">
        <v>1347</v>
      </c>
      <c r="B149" s="81">
        <f>9090-1189</f>
        <v>7901</v>
      </c>
      <c r="C149" s="81">
        <v>2825</v>
      </c>
      <c r="D149" s="82">
        <f t="shared" si="4"/>
        <v>0.357549677256044</v>
      </c>
      <c r="E149" s="83">
        <f t="shared" si="5"/>
        <v>2.19932049830125</v>
      </c>
      <c r="F149" s="84"/>
      <c r="H149" s="85" t="s">
        <v>1348</v>
      </c>
      <c r="I149" s="94">
        <v>883</v>
      </c>
    </row>
    <row r="150" spans="1:9">
      <c r="A150" s="80" t="s">
        <v>251</v>
      </c>
      <c r="B150" s="81">
        <f>SUM(B151)</f>
        <v>4398</v>
      </c>
      <c r="C150" s="81">
        <f>SUM(C151)</f>
        <v>0</v>
      </c>
      <c r="D150" s="82">
        <f t="shared" si="4"/>
        <v>0</v>
      </c>
      <c r="E150" s="83">
        <f t="shared" si="5"/>
        <v>-1</v>
      </c>
      <c r="F150" s="84"/>
      <c r="H150" s="85" t="s">
        <v>251</v>
      </c>
      <c r="I150" s="94">
        <v>64</v>
      </c>
    </row>
    <row r="151" spans="1:9">
      <c r="A151" s="80" t="s">
        <v>1349</v>
      </c>
      <c r="B151" s="81">
        <v>4398</v>
      </c>
      <c r="C151" s="81"/>
      <c r="D151" s="82">
        <f t="shared" si="4"/>
        <v>0</v>
      </c>
      <c r="E151" s="83">
        <f t="shared" si="5"/>
        <v>-1</v>
      </c>
      <c r="F151" s="84"/>
      <c r="H151" s="85" t="s">
        <v>1350</v>
      </c>
      <c r="I151" s="94">
        <v>64</v>
      </c>
    </row>
    <row r="152" spans="1:9">
      <c r="A152" s="99" t="s">
        <v>1351</v>
      </c>
      <c r="B152" s="96">
        <f>SUM(B153,B156,B157,B161,B163,B164,B167,B168,B169)</f>
        <v>1196</v>
      </c>
      <c r="C152" s="96">
        <f>SUM(C153,C156,C157,C161,C163,C164,C167,C168,C169)</f>
        <v>955</v>
      </c>
      <c r="D152" s="82">
        <f t="shared" si="4"/>
        <v>0.798494983277592</v>
      </c>
      <c r="E152" s="83">
        <f t="shared" si="5"/>
        <v>11.4025974025974</v>
      </c>
      <c r="F152" s="84"/>
      <c r="H152" s="100" t="s">
        <v>1351</v>
      </c>
      <c r="I152" s="52">
        <v>77</v>
      </c>
    </row>
    <row r="153" spans="1:9">
      <c r="A153" s="86" t="s">
        <v>253</v>
      </c>
      <c r="B153" s="81">
        <f>SUM(B154:B155)</f>
        <v>592</v>
      </c>
      <c r="C153" s="81">
        <f>SUM(C154:C155)</f>
        <v>540</v>
      </c>
      <c r="D153" s="82">
        <f t="shared" si="4"/>
        <v>0.912162162162162</v>
      </c>
      <c r="E153" s="83">
        <f t="shared" si="5"/>
        <v>13.5945945945946</v>
      </c>
      <c r="F153" s="84"/>
      <c r="H153" s="87" t="s">
        <v>253</v>
      </c>
      <c r="I153" s="94">
        <v>37</v>
      </c>
    </row>
    <row r="154" spans="1:9">
      <c r="A154" s="86" t="s">
        <v>152</v>
      </c>
      <c r="B154" s="81">
        <v>92</v>
      </c>
      <c r="C154" s="81">
        <v>40</v>
      </c>
      <c r="D154" s="82">
        <f t="shared" si="4"/>
        <v>0.434782608695652</v>
      </c>
      <c r="E154" s="83">
        <f t="shared" si="5"/>
        <v>0.0810810810810811</v>
      </c>
      <c r="F154" s="84"/>
      <c r="H154" s="87" t="s">
        <v>152</v>
      </c>
      <c r="I154" s="94">
        <v>37</v>
      </c>
    </row>
    <row r="155" spans="1:9">
      <c r="A155" s="86" t="s">
        <v>1352</v>
      </c>
      <c r="B155" s="81">
        <v>500</v>
      </c>
      <c r="C155" s="81">
        <v>500</v>
      </c>
      <c r="D155" s="82">
        <f t="shared" si="4"/>
        <v>1</v>
      </c>
      <c r="E155" s="83"/>
      <c r="F155" s="84"/>
      <c r="H155" s="87"/>
      <c r="I155" s="94"/>
    </row>
    <row r="156" spans="1:9">
      <c r="A156" s="80" t="s">
        <v>255</v>
      </c>
      <c r="B156" s="81"/>
      <c r="C156" s="81"/>
      <c r="D156" s="82"/>
      <c r="E156" s="83"/>
      <c r="F156" s="84"/>
      <c r="H156" s="85" t="s">
        <v>255</v>
      </c>
      <c r="I156" s="94"/>
    </row>
    <row r="157" spans="1:9">
      <c r="A157" s="86" t="s">
        <v>257</v>
      </c>
      <c r="B157" s="81">
        <f>SUM(B158:B160)</f>
        <v>70</v>
      </c>
      <c r="C157" s="81">
        <f>SUM(C158:C160)</f>
        <v>30</v>
      </c>
      <c r="D157" s="82">
        <f t="shared" si="4"/>
        <v>0.428571428571429</v>
      </c>
      <c r="E157" s="83"/>
      <c r="F157" s="84"/>
      <c r="H157" s="87" t="s">
        <v>257</v>
      </c>
      <c r="I157" s="94"/>
    </row>
    <row r="158" spans="1:9">
      <c r="A158" s="86" t="s">
        <v>1353</v>
      </c>
      <c r="B158" s="81">
        <v>15</v>
      </c>
      <c r="C158" s="81"/>
      <c r="D158" s="82">
        <f t="shared" si="4"/>
        <v>0</v>
      </c>
      <c r="E158" s="83"/>
      <c r="F158" s="84"/>
      <c r="H158" s="87" t="s">
        <v>1354</v>
      </c>
      <c r="I158" s="94"/>
    </row>
    <row r="159" spans="1:9">
      <c r="A159" s="86" t="s">
        <v>259</v>
      </c>
      <c r="B159" s="81">
        <v>5</v>
      </c>
      <c r="C159" s="81"/>
      <c r="D159" s="82">
        <f t="shared" si="4"/>
        <v>0</v>
      </c>
      <c r="E159" s="83"/>
      <c r="F159" s="84"/>
      <c r="H159" s="87"/>
      <c r="I159" s="94"/>
    </row>
    <row r="160" spans="1:9">
      <c r="A160" s="86" t="s">
        <v>1355</v>
      </c>
      <c r="B160" s="81">
        <v>50</v>
      </c>
      <c r="C160" s="81">
        <v>30</v>
      </c>
      <c r="D160" s="82">
        <f t="shared" si="4"/>
        <v>0.6</v>
      </c>
      <c r="E160" s="83"/>
      <c r="F160" s="84"/>
      <c r="H160" s="87" t="s">
        <v>1356</v>
      </c>
      <c r="I160" s="94"/>
    </row>
    <row r="161" spans="1:9">
      <c r="A161" s="86" t="s">
        <v>261</v>
      </c>
      <c r="B161" s="81">
        <f>SUM(B162)</f>
        <v>206</v>
      </c>
      <c r="C161" s="81">
        <f>SUM(C162)</f>
        <v>305</v>
      </c>
      <c r="D161" s="82">
        <f t="shared" si="4"/>
        <v>1.48058252427184</v>
      </c>
      <c r="E161" s="83"/>
      <c r="F161" s="84"/>
      <c r="H161" s="87" t="s">
        <v>261</v>
      </c>
      <c r="I161" s="94"/>
    </row>
    <row r="162" spans="1:9">
      <c r="A162" s="86" t="s">
        <v>262</v>
      </c>
      <c r="B162" s="81">
        <v>206</v>
      </c>
      <c r="C162" s="81">
        <v>305</v>
      </c>
      <c r="D162" s="82">
        <f t="shared" si="4"/>
        <v>1.48058252427184</v>
      </c>
      <c r="E162" s="83"/>
      <c r="F162" s="84"/>
      <c r="H162" s="87" t="s">
        <v>1357</v>
      </c>
      <c r="I162" s="94"/>
    </row>
    <row r="163" spans="1:9">
      <c r="A163" s="86" t="s">
        <v>263</v>
      </c>
      <c r="B163" s="81"/>
      <c r="C163" s="81"/>
      <c r="D163" s="82"/>
      <c r="E163" s="83"/>
      <c r="F163" s="84"/>
      <c r="H163" s="87" t="s">
        <v>263</v>
      </c>
      <c r="I163" s="94"/>
    </row>
    <row r="164" spans="1:9">
      <c r="A164" s="80" t="s">
        <v>264</v>
      </c>
      <c r="B164" s="81">
        <f>SUM(B165:B166)</f>
        <v>134</v>
      </c>
      <c r="C164" s="81">
        <f>SUM(C165:C166)</f>
        <v>51</v>
      </c>
      <c r="D164" s="82">
        <f t="shared" si="4"/>
        <v>0.380597014925373</v>
      </c>
      <c r="E164" s="83">
        <f t="shared" si="5"/>
        <v>0.275</v>
      </c>
      <c r="F164" s="84"/>
      <c r="H164" s="85" t="s">
        <v>264</v>
      </c>
      <c r="I164" s="94">
        <v>40</v>
      </c>
    </row>
    <row r="165" spans="1:9">
      <c r="A165" s="80" t="s">
        <v>1358</v>
      </c>
      <c r="B165" s="81">
        <v>114</v>
      </c>
      <c r="C165" s="81">
        <v>50</v>
      </c>
      <c r="D165" s="82">
        <f t="shared" si="4"/>
        <v>0.43859649122807</v>
      </c>
      <c r="E165" s="83">
        <f t="shared" si="5"/>
        <v>0.25</v>
      </c>
      <c r="F165" s="84"/>
      <c r="H165" s="85" t="s">
        <v>1359</v>
      </c>
      <c r="I165" s="94">
        <v>40</v>
      </c>
    </row>
    <row r="166" spans="1:9">
      <c r="A166" s="80" t="s">
        <v>1360</v>
      </c>
      <c r="B166" s="81">
        <v>20</v>
      </c>
      <c r="C166" s="81">
        <v>1</v>
      </c>
      <c r="D166" s="82">
        <f t="shared" si="4"/>
        <v>0.05</v>
      </c>
      <c r="E166" s="83"/>
      <c r="F166" s="84"/>
      <c r="H166" s="85" t="s">
        <v>1361</v>
      </c>
      <c r="I166" s="94"/>
    </row>
    <row r="167" spans="1:9">
      <c r="A167" s="80" t="s">
        <v>268</v>
      </c>
      <c r="B167" s="81"/>
      <c r="C167" s="81"/>
      <c r="D167" s="82"/>
      <c r="E167" s="83"/>
      <c r="F167" s="84"/>
      <c r="H167" s="85" t="s">
        <v>268</v>
      </c>
      <c r="I167" s="94"/>
    </row>
    <row r="168" spans="1:9">
      <c r="A168" s="89" t="s">
        <v>269</v>
      </c>
      <c r="B168" s="81"/>
      <c r="C168" s="81"/>
      <c r="D168" s="82"/>
      <c r="E168" s="83"/>
      <c r="F168" s="84"/>
      <c r="H168" s="90" t="s">
        <v>269</v>
      </c>
      <c r="I168" s="94"/>
    </row>
    <row r="169" spans="1:9">
      <c r="A169" s="80" t="s">
        <v>270</v>
      </c>
      <c r="B169" s="81">
        <f>SUM(B170)</f>
        <v>194</v>
      </c>
      <c r="C169" s="81">
        <f>SUM(C170)</f>
        <v>29</v>
      </c>
      <c r="D169" s="82">
        <f t="shared" si="4"/>
        <v>0.149484536082474</v>
      </c>
      <c r="E169" s="83"/>
      <c r="F169" s="84"/>
      <c r="H169" s="85" t="s">
        <v>270</v>
      </c>
      <c r="I169" s="94"/>
    </row>
    <row r="170" spans="1:9">
      <c r="A170" s="80" t="s">
        <v>1362</v>
      </c>
      <c r="B170" s="81">
        <v>194</v>
      </c>
      <c r="C170" s="81">
        <v>29</v>
      </c>
      <c r="D170" s="82">
        <f t="shared" si="4"/>
        <v>0.149484536082474</v>
      </c>
      <c r="E170" s="83"/>
      <c r="F170" s="84"/>
      <c r="H170" s="85" t="s">
        <v>1363</v>
      </c>
      <c r="I170" s="94"/>
    </row>
    <row r="171" spans="1:9">
      <c r="A171" s="97" t="s">
        <v>1364</v>
      </c>
      <c r="B171" s="96">
        <f>SUM(B172,B182,B186,B191,B197)</f>
        <v>4554</v>
      </c>
      <c r="C171" s="96">
        <f>SUM(C172,C182,C186,C191,C197)</f>
        <v>1609</v>
      </c>
      <c r="D171" s="82">
        <f t="shared" si="4"/>
        <v>0.353315766359245</v>
      </c>
      <c r="E171" s="83">
        <f t="shared" si="5"/>
        <v>0.144381223328592</v>
      </c>
      <c r="F171" s="84"/>
      <c r="H171" s="98" t="s">
        <v>1364</v>
      </c>
      <c r="I171" s="52">
        <v>1406</v>
      </c>
    </row>
    <row r="172" spans="1:9">
      <c r="A172" s="89" t="s">
        <v>272</v>
      </c>
      <c r="B172" s="81">
        <f>SUM(B173:B181)</f>
        <v>1555</v>
      </c>
      <c r="C172" s="81">
        <f>SUM(C173:C181)</f>
        <v>614</v>
      </c>
      <c r="D172" s="82">
        <f t="shared" si="4"/>
        <v>0.394855305466238</v>
      </c>
      <c r="E172" s="83">
        <f t="shared" si="5"/>
        <v>0.0678260869565217</v>
      </c>
      <c r="F172" s="84"/>
      <c r="H172" s="90" t="s">
        <v>272</v>
      </c>
      <c r="I172" s="94">
        <v>575</v>
      </c>
    </row>
    <row r="173" spans="1:9">
      <c r="A173" s="89" t="s">
        <v>152</v>
      </c>
      <c r="B173" s="81">
        <v>96</v>
      </c>
      <c r="C173" s="81">
        <v>40</v>
      </c>
      <c r="D173" s="82">
        <f t="shared" si="4"/>
        <v>0.416666666666667</v>
      </c>
      <c r="E173" s="83">
        <f t="shared" si="5"/>
        <v>0.0810810810810811</v>
      </c>
      <c r="F173" s="84"/>
      <c r="H173" s="90" t="s">
        <v>152</v>
      </c>
      <c r="I173" s="94">
        <v>37</v>
      </c>
    </row>
    <row r="174" spans="1:9">
      <c r="A174" s="89" t="s">
        <v>274</v>
      </c>
      <c r="B174" s="81">
        <v>201</v>
      </c>
      <c r="C174" s="81">
        <v>75</v>
      </c>
      <c r="D174" s="82">
        <f t="shared" si="4"/>
        <v>0.373134328358209</v>
      </c>
      <c r="E174" s="83">
        <f t="shared" si="5"/>
        <v>0.209677419354839</v>
      </c>
      <c r="F174" s="84"/>
      <c r="H174" s="90" t="s">
        <v>1365</v>
      </c>
      <c r="I174" s="94">
        <v>62</v>
      </c>
    </row>
    <row r="175" spans="1:9">
      <c r="A175" s="89" t="s">
        <v>275</v>
      </c>
      <c r="B175" s="81">
        <v>52</v>
      </c>
      <c r="C175" s="81">
        <v>31</v>
      </c>
      <c r="D175" s="82">
        <f t="shared" si="4"/>
        <v>0.596153846153846</v>
      </c>
      <c r="E175" s="83">
        <f t="shared" si="5"/>
        <v>0.722222222222222</v>
      </c>
      <c r="F175" s="84"/>
      <c r="H175" s="90" t="s">
        <v>1366</v>
      </c>
      <c r="I175" s="94">
        <v>18</v>
      </c>
    </row>
    <row r="176" spans="1:9">
      <c r="A176" s="89" t="s">
        <v>276</v>
      </c>
      <c r="B176" s="81">
        <v>539</v>
      </c>
      <c r="C176" s="81">
        <v>230</v>
      </c>
      <c r="D176" s="82">
        <f t="shared" si="4"/>
        <v>0.426716141001855</v>
      </c>
      <c r="E176" s="83">
        <f t="shared" si="5"/>
        <v>-0.0495867768595041</v>
      </c>
      <c r="F176" s="84"/>
      <c r="H176" s="90" t="s">
        <v>1367</v>
      </c>
      <c r="I176" s="94">
        <v>242</v>
      </c>
    </row>
    <row r="177" spans="1:9">
      <c r="A177" s="89" t="s">
        <v>277</v>
      </c>
      <c r="B177" s="81"/>
      <c r="C177" s="81"/>
      <c r="D177" s="82"/>
      <c r="E177" s="83">
        <f t="shared" si="5"/>
        <v>-1</v>
      </c>
      <c r="F177" s="84"/>
      <c r="H177" s="91" t="s">
        <v>277</v>
      </c>
      <c r="I177" s="94">
        <v>20</v>
      </c>
    </row>
    <row r="178" spans="1:9">
      <c r="A178" s="89" t="s">
        <v>278</v>
      </c>
      <c r="B178" s="81">
        <v>246</v>
      </c>
      <c r="C178" s="81">
        <v>109</v>
      </c>
      <c r="D178" s="82">
        <f t="shared" si="4"/>
        <v>0.443089430894309</v>
      </c>
      <c r="E178" s="83">
        <f t="shared" si="5"/>
        <v>0.297619047619048</v>
      </c>
      <c r="F178" s="84"/>
      <c r="H178" s="90" t="s">
        <v>1368</v>
      </c>
      <c r="I178" s="94">
        <v>84</v>
      </c>
    </row>
    <row r="179" spans="1:9">
      <c r="A179" s="89" t="s">
        <v>1369</v>
      </c>
      <c r="B179" s="81">
        <v>124</v>
      </c>
      <c r="C179" s="81">
        <v>20</v>
      </c>
      <c r="D179" s="82">
        <f t="shared" si="4"/>
        <v>0.161290322580645</v>
      </c>
      <c r="E179" s="83">
        <f t="shared" si="5"/>
        <v>-0.333333333333333</v>
      </c>
      <c r="F179" s="84"/>
      <c r="H179" s="90" t="s">
        <v>1370</v>
      </c>
      <c r="I179" s="94">
        <v>30</v>
      </c>
    </row>
    <row r="180" spans="1:9">
      <c r="A180" s="89" t="s">
        <v>280</v>
      </c>
      <c r="B180" s="81">
        <v>222</v>
      </c>
      <c r="C180" s="81">
        <v>100</v>
      </c>
      <c r="D180" s="82">
        <f t="shared" si="4"/>
        <v>0.45045045045045</v>
      </c>
      <c r="E180" s="83">
        <f t="shared" si="5"/>
        <v>0.298701298701299</v>
      </c>
      <c r="F180" s="84"/>
      <c r="H180" s="90" t="s">
        <v>1371</v>
      </c>
      <c r="I180" s="94">
        <v>77</v>
      </c>
    </row>
    <row r="181" spans="1:9">
      <c r="A181" s="89" t="s">
        <v>281</v>
      </c>
      <c r="B181" s="81">
        <v>75</v>
      </c>
      <c r="C181" s="81">
        <v>9</v>
      </c>
      <c r="D181" s="82">
        <f t="shared" si="4"/>
        <v>0.12</v>
      </c>
      <c r="E181" s="83">
        <f t="shared" si="5"/>
        <v>0.8</v>
      </c>
      <c r="F181" s="84"/>
      <c r="H181" s="90" t="s">
        <v>1372</v>
      </c>
      <c r="I181" s="94">
        <v>5</v>
      </c>
    </row>
    <row r="182" spans="1:9">
      <c r="A182" s="89" t="s">
        <v>282</v>
      </c>
      <c r="B182" s="81">
        <f>SUM(B183:B185)</f>
        <v>535</v>
      </c>
      <c r="C182" s="81">
        <f>SUM(C183:C185)</f>
        <v>236</v>
      </c>
      <c r="D182" s="82">
        <f t="shared" si="4"/>
        <v>0.441121495327103</v>
      </c>
      <c r="E182" s="83">
        <f t="shared" si="5"/>
        <v>-0.106060606060606</v>
      </c>
      <c r="F182" s="84"/>
      <c r="H182" s="90" t="s">
        <v>282</v>
      </c>
      <c r="I182" s="94">
        <v>264</v>
      </c>
    </row>
    <row r="183" spans="1:9">
      <c r="A183" s="89" t="s">
        <v>1373</v>
      </c>
      <c r="B183" s="81">
        <v>130</v>
      </c>
      <c r="C183" s="81">
        <v>74</v>
      </c>
      <c r="D183" s="82">
        <f t="shared" si="4"/>
        <v>0.569230769230769</v>
      </c>
      <c r="E183" s="83">
        <f t="shared" si="5"/>
        <v>8.25</v>
      </c>
      <c r="F183" s="84"/>
      <c r="H183" s="90" t="s">
        <v>1374</v>
      </c>
      <c r="I183" s="94">
        <v>8</v>
      </c>
    </row>
    <row r="184" spans="1:9">
      <c r="A184" s="89" t="s">
        <v>284</v>
      </c>
      <c r="B184" s="81">
        <v>189</v>
      </c>
      <c r="C184" s="81">
        <v>62</v>
      </c>
      <c r="D184" s="82">
        <f t="shared" si="4"/>
        <v>0.328042328042328</v>
      </c>
      <c r="E184" s="83">
        <f t="shared" si="5"/>
        <v>-0.184210526315789</v>
      </c>
      <c r="F184" s="84"/>
      <c r="H184" s="90" t="s">
        <v>1375</v>
      </c>
      <c r="I184" s="94">
        <v>76</v>
      </c>
    </row>
    <row r="185" spans="1:9">
      <c r="A185" s="89" t="s">
        <v>1376</v>
      </c>
      <c r="B185" s="81">
        <v>216</v>
      </c>
      <c r="C185" s="81">
        <v>100</v>
      </c>
      <c r="D185" s="82">
        <f t="shared" si="4"/>
        <v>0.462962962962963</v>
      </c>
      <c r="E185" s="83">
        <f t="shared" si="5"/>
        <v>-0.444444444444444</v>
      </c>
      <c r="F185" s="84"/>
      <c r="H185" s="90" t="s">
        <v>1377</v>
      </c>
      <c r="I185" s="94">
        <v>180</v>
      </c>
    </row>
    <row r="186" spans="1:9">
      <c r="A186" s="89" t="s">
        <v>286</v>
      </c>
      <c r="B186" s="81">
        <f>SUM(B187:B190)</f>
        <v>313</v>
      </c>
      <c r="C186" s="81">
        <f>SUM(C187:C190)</f>
        <v>98</v>
      </c>
      <c r="D186" s="82">
        <f t="shared" si="4"/>
        <v>0.313099041533546</v>
      </c>
      <c r="E186" s="83">
        <f t="shared" si="5"/>
        <v>0.96</v>
      </c>
      <c r="F186" s="84"/>
      <c r="H186" s="90" t="s">
        <v>286</v>
      </c>
      <c r="I186" s="94">
        <v>50</v>
      </c>
    </row>
    <row r="187" spans="1:9">
      <c r="A187" s="89" t="s">
        <v>287</v>
      </c>
      <c r="B187" s="81">
        <v>100</v>
      </c>
      <c r="C187" s="81">
        <v>44</v>
      </c>
      <c r="D187" s="82">
        <f t="shared" si="4"/>
        <v>0.44</v>
      </c>
      <c r="E187" s="83">
        <f t="shared" si="5"/>
        <v>0.375</v>
      </c>
      <c r="F187" s="84"/>
      <c r="H187" s="90" t="s">
        <v>1378</v>
      </c>
      <c r="I187" s="94">
        <v>32</v>
      </c>
    </row>
    <row r="188" spans="1:9">
      <c r="A188" s="89" t="s">
        <v>288</v>
      </c>
      <c r="B188" s="81">
        <v>115</v>
      </c>
      <c r="C188" s="81">
        <v>29</v>
      </c>
      <c r="D188" s="82">
        <f t="shared" si="4"/>
        <v>0.252173913043478</v>
      </c>
      <c r="E188" s="83"/>
      <c r="F188" s="84"/>
      <c r="H188" s="64"/>
      <c r="I188" s="64"/>
    </row>
    <row r="189" spans="1:9">
      <c r="A189" s="89" t="s">
        <v>1379</v>
      </c>
      <c r="B189" s="81"/>
      <c r="C189" s="81"/>
      <c r="D189" s="82"/>
      <c r="E189" s="83"/>
      <c r="F189" s="84"/>
      <c r="H189" s="90"/>
      <c r="I189" s="94"/>
    </row>
    <row r="190" spans="1:9">
      <c r="A190" s="89" t="s">
        <v>1380</v>
      </c>
      <c r="B190" s="81">
        <v>98</v>
      </c>
      <c r="C190" s="81">
        <v>25</v>
      </c>
      <c r="D190" s="82">
        <f t="shared" si="4"/>
        <v>0.255102040816327</v>
      </c>
      <c r="E190" s="83">
        <f t="shared" si="5"/>
        <v>0.388888888888889</v>
      </c>
      <c r="F190" s="84"/>
      <c r="H190" s="90" t="s">
        <v>1381</v>
      </c>
      <c r="I190" s="94">
        <v>18</v>
      </c>
    </row>
    <row r="191" spans="1:9">
      <c r="A191" s="89" t="s">
        <v>290</v>
      </c>
      <c r="B191" s="81">
        <f>SUM(B192:B196)</f>
        <v>1838</v>
      </c>
      <c r="C191" s="81">
        <f>SUM(C192:C196)</f>
        <v>569</v>
      </c>
      <c r="D191" s="82">
        <f t="shared" si="4"/>
        <v>0.309575625680087</v>
      </c>
      <c r="E191" s="83">
        <f t="shared" si="5"/>
        <v>0.205508474576271</v>
      </c>
      <c r="F191" s="84"/>
      <c r="H191" s="90" t="s">
        <v>290</v>
      </c>
      <c r="I191" s="94">
        <v>472</v>
      </c>
    </row>
    <row r="192" spans="1:9">
      <c r="A192" s="89" t="s">
        <v>291</v>
      </c>
      <c r="B192" s="81">
        <v>375</v>
      </c>
      <c r="C192" s="81">
        <v>154</v>
      </c>
      <c r="D192" s="82">
        <f t="shared" si="4"/>
        <v>0.410666666666667</v>
      </c>
      <c r="E192" s="83">
        <f t="shared" si="5"/>
        <v>0.509803921568627</v>
      </c>
      <c r="F192" s="84"/>
      <c r="H192" s="90" t="s">
        <v>1382</v>
      </c>
      <c r="I192" s="94">
        <v>102</v>
      </c>
    </row>
    <row r="193" spans="1:9">
      <c r="A193" s="89" t="s">
        <v>292</v>
      </c>
      <c r="B193" s="81">
        <v>492</v>
      </c>
      <c r="C193" s="81">
        <v>188</v>
      </c>
      <c r="D193" s="82">
        <f t="shared" si="4"/>
        <v>0.382113821138211</v>
      </c>
      <c r="E193" s="83">
        <f t="shared" si="5"/>
        <v>0.0867052023121387</v>
      </c>
      <c r="F193" s="84"/>
      <c r="H193" s="90" t="s">
        <v>1383</v>
      </c>
      <c r="I193" s="94">
        <v>173</v>
      </c>
    </row>
    <row r="194" spans="1:9">
      <c r="A194" s="89" t="s">
        <v>293</v>
      </c>
      <c r="B194" s="81">
        <v>12</v>
      </c>
      <c r="C194" s="81"/>
      <c r="D194" s="82">
        <f t="shared" si="4"/>
        <v>0</v>
      </c>
      <c r="E194" s="83">
        <f t="shared" si="5"/>
        <v>-1</v>
      </c>
      <c r="F194" s="84"/>
      <c r="H194" s="90" t="s">
        <v>1384</v>
      </c>
      <c r="I194" s="94">
        <v>48</v>
      </c>
    </row>
    <row r="195" spans="1:9">
      <c r="A195" s="89" t="s">
        <v>295</v>
      </c>
      <c r="B195" s="81">
        <v>267</v>
      </c>
      <c r="C195" s="81">
        <v>84</v>
      </c>
      <c r="D195" s="82">
        <f t="shared" si="4"/>
        <v>0.314606741573034</v>
      </c>
      <c r="E195" s="83">
        <f t="shared" si="5"/>
        <v>0.135135135135135</v>
      </c>
      <c r="F195" s="84"/>
      <c r="H195" s="90" t="s">
        <v>295</v>
      </c>
      <c r="I195" s="94">
        <v>74</v>
      </c>
    </row>
    <row r="196" spans="1:9">
      <c r="A196" s="89" t="s">
        <v>1385</v>
      </c>
      <c r="B196" s="81">
        <v>692</v>
      </c>
      <c r="C196" s="81">
        <v>143</v>
      </c>
      <c r="D196" s="82">
        <f t="shared" si="4"/>
        <v>0.206647398843931</v>
      </c>
      <c r="E196" s="83">
        <f t="shared" si="5"/>
        <v>0.906666666666667</v>
      </c>
      <c r="F196" s="84"/>
      <c r="H196" s="90" t="s">
        <v>1386</v>
      </c>
      <c r="I196" s="94">
        <v>75</v>
      </c>
    </row>
    <row r="197" spans="1:9">
      <c r="A197" s="89" t="s">
        <v>296</v>
      </c>
      <c r="B197" s="81">
        <f>SUM(B198:B200)</f>
        <v>313</v>
      </c>
      <c r="C197" s="81">
        <f>SUM(C198:C200)</f>
        <v>92</v>
      </c>
      <c r="D197" s="82">
        <f t="shared" ref="D197:D260" si="7">C197/B197</f>
        <v>0.293929712460064</v>
      </c>
      <c r="E197" s="83">
        <f t="shared" ref="E197:E257" si="8">(C197-I197)/I197</f>
        <v>1.04444444444444</v>
      </c>
      <c r="F197" s="84"/>
      <c r="H197" s="90" t="s">
        <v>296</v>
      </c>
      <c r="I197" s="94">
        <v>45</v>
      </c>
    </row>
    <row r="198" spans="1:9">
      <c r="A198" s="89" t="s">
        <v>1387</v>
      </c>
      <c r="B198" s="81"/>
      <c r="C198" s="81"/>
      <c r="D198" s="82"/>
      <c r="E198" s="83">
        <f t="shared" si="8"/>
        <v>-1</v>
      </c>
      <c r="F198" s="84"/>
      <c r="H198" s="90" t="s">
        <v>1388</v>
      </c>
      <c r="I198" s="94">
        <v>45</v>
      </c>
    </row>
    <row r="199" spans="1:9">
      <c r="A199" s="89" t="s">
        <v>1389</v>
      </c>
      <c r="B199" s="81"/>
      <c r="C199" s="81"/>
      <c r="D199" s="82"/>
      <c r="E199" s="83"/>
      <c r="F199" s="84"/>
      <c r="H199" s="90" t="s">
        <v>1390</v>
      </c>
      <c r="I199" s="94"/>
    </row>
    <row r="200" spans="1:9">
      <c r="A200" s="89" t="s">
        <v>1391</v>
      </c>
      <c r="B200" s="81">
        <v>313</v>
      </c>
      <c r="C200" s="81">
        <v>92</v>
      </c>
      <c r="D200" s="82">
        <f t="shared" si="7"/>
        <v>0.293929712460064</v>
      </c>
      <c r="E200" s="83"/>
      <c r="F200" s="84"/>
      <c r="H200" s="90" t="s">
        <v>1392</v>
      </c>
      <c r="I200" s="94"/>
    </row>
    <row r="201" spans="1:9">
      <c r="A201" s="97" t="s">
        <v>69</v>
      </c>
      <c r="B201" s="96">
        <f>SUM(B202,B208,B215,B220,B229,B230,B233,B236,B241,B247,B253,B256,B258,B261,B264,B266,B267,B270,B273,B275)</f>
        <v>53398</v>
      </c>
      <c r="C201" s="96">
        <f>SUM(C202,C208,C215,C220,C229,C230,C233,C236,C241,C247,C253,C256,C258,C261,C264,C266,C267,C270,C273,C275)</f>
        <v>31582</v>
      </c>
      <c r="D201" s="82">
        <f t="shared" si="7"/>
        <v>0.591445372485861</v>
      </c>
      <c r="E201" s="83">
        <f t="shared" si="8"/>
        <v>0.0113035960165231</v>
      </c>
      <c r="F201" s="84"/>
      <c r="H201" s="98" t="s">
        <v>69</v>
      </c>
      <c r="I201" s="52">
        <v>31229</v>
      </c>
    </row>
    <row r="202" spans="1:9">
      <c r="A202" s="89" t="s">
        <v>300</v>
      </c>
      <c r="B202" s="81">
        <f>SUM(B203:B207)</f>
        <v>4152</v>
      </c>
      <c r="C202" s="81">
        <f>SUM(C203:C207)</f>
        <v>1984</v>
      </c>
      <c r="D202" s="82">
        <f t="shared" si="7"/>
        <v>0.477842003853565</v>
      </c>
      <c r="E202" s="83">
        <f t="shared" si="8"/>
        <v>0.487256371814093</v>
      </c>
      <c r="F202" s="84"/>
      <c r="H202" s="90" t="s">
        <v>300</v>
      </c>
      <c r="I202" s="94">
        <v>1334</v>
      </c>
    </row>
    <row r="203" spans="1:9">
      <c r="A203" s="89" t="s">
        <v>152</v>
      </c>
      <c r="B203" s="81">
        <v>350</v>
      </c>
      <c r="C203" s="81">
        <v>170</v>
      </c>
      <c r="D203" s="82">
        <f t="shared" si="7"/>
        <v>0.485714285714286</v>
      </c>
      <c r="E203" s="83">
        <f t="shared" si="8"/>
        <v>-0.114583333333333</v>
      </c>
      <c r="F203" s="84"/>
      <c r="H203" s="90" t="s">
        <v>152</v>
      </c>
      <c r="I203" s="94">
        <v>192</v>
      </c>
    </row>
    <row r="204" spans="1:9">
      <c r="A204" s="89" t="s">
        <v>1393</v>
      </c>
      <c r="B204" s="81">
        <v>179</v>
      </c>
      <c r="C204" s="81">
        <v>81</v>
      </c>
      <c r="D204" s="82">
        <f t="shared" si="7"/>
        <v>0.452513966480447</v>
      </c>
      <c r="E204" s="83">
        <f t="shared" si="8"/>
        <v>0.472727272727273</v>
      </c>
      <c r="F204" s="84"/>
      <c r="H204" s="90" t="s">
        <v>1394</v>
      </c>
      <c r="I204" s="94">
        <v>55</v>
      </c>
    </row>
    <row r="205" spans="1:9">
      <c r="A205" s="89" t="s">
        <v>1395</v>
      </c>
      <c r="B205" s="81">
        <v>1553</v>
      </c>
      <c r="C205" s="81">
        <v>806</v>
      </c>
      <c r="D205" s="82">
        <f t="shared" si="7"/>
        <v>0.518995492594977</v>
      </c>
      <c r="E205" s="83">
        <f t="shared" si="8"/>
        <v>0.81941309255079</v>
      </c>
      <c r="F205" s="84"/>
      <c r="H205" s="90" t="s">
        <v>1396</v>
      </c>
      <c r="I205" s="94">
        <v>443</v>
      </c>
    </row>
    <row r="206" ht="15" customHeight="1" spans="1:9">
      <c r="A206" s="89" t="s">
        <v>1397</v>
      </c>
      <c r="B206" s="81">
        <v>145</v>
      </c>
      <c r="C206" s="81">
        <v>68</v>
      </c>
      <c r="D206" s="82">
        <f t="shared" si="7"/>
        <v>0.468965517241379</v>
      </c>
      <c r="E206" s="83"/>
      <c r="F206" s="84"/>
      <c r="H206" s="90"/>
      <c r="I206" s="94"/>
    </row>
    <row r="207" ht="15" customHeight="1" spans="1:9">
      <c r="A207" s="89" t="s">
        <v>1398</v>
      </c>
      <c r="B207" s="81">
        <v>1925</v>
      </c>
      <c r="C207" s="81">
        <v>859</v>
      </c>
      <c r="D207" s="82">
        <f t="shared" si="7"/>
        <v>0.446233766233766</v>
      </c>
      <c r="E207" s="83">
        <f t="shared" si="8"/>
        <v>0.333850931677019</v>
      </c>
      <c r="F207" s="84"/>
      <c r="H207" s="90" t="s">
        <v>1399</v>
      </c>
      <c r="I207" s="94">
        <v>644</v>
      </c>
    </row>
    <row r="208" spans="1:9">
      <c r="A208" s="89" t="s">
        <v>305</v>
      </c>
      <c r="B208" s="81">
        <f>SUM(B209:B214)</f>
        <v>560</v>
      </c>
      <c r="C208" s="81">
        <f>SUM(C209:C214)</f>
        <v>251</v>
      </c>
      <c r="D208" s="82">
        <f t="shared" si="7"/>
        <v>0.448214285714286</v>
      </c>
      <c r="E208" s="83">
        <f t="shared" si="8"/>
        <v>0.530487804878049</v>
      </c>
      <c r="F208" s="84"/>
      <c r="H208" s="90" t="s">
        <v>305</v>
      </c>
      <c r="I208" s="94">
        <v>164</v>
      </c>
    </row>
    <row r="209" spans="1:9">
      <c r="A209" s="89" t="s">
        <v>152</v>
      </c>
      <c r="B209" s="81">
        <v>118</v>
      </c>
      <c r="C209" s="81">
        <v>64</v>
      </c>
      <c r="D209" s="82">
        <f t="shared" si="7"/>
        <v>0.542372881355932</v>
      </c>
      <c r="E209" s="83">
        <f t="shared" si="8"/>
        <v>0.488372093023256</v>
      </c>
      <c r="F209" s="84"/>
      <c r="H209" s="90" t="s">
        <v>152</v>
      </c>
      <c r="I209" s="94">
        <v>43</v>
      </c>
    </row>
    <row r="210" spans="1:9">
      <c r="A210" s="89" t="s">
        <v>1400</v>
      </c>
      <c r="B210" s="81"/>
      <c r="C210" s="81"/>
      <c r="D210" s="82"/>
      <c r="E210" s="83"/>
      <c r="F210" s="84"/>
      <c r="H210" s="90" t="s">
        <v>1401</v>
      </c>
      <c r="I210" s="94"/>
    </row>
    <row r="211" spans="1:9">
      <c r="A211" s="89" t="s">
        <v>1402</v>
      </c>
      <c r="B211" s="81">
        <v>371</v>
      </c>
      <c r="C211" s="81">
        <v>181</v>
      </c>
      <c r="D211" s="82">
        <f t="shared" si="7"/>
        <v>0.487870619946092</v>
      </c>
      <c r="E211" s="83">
        <f t="shared" si="8"/>
        <v>0.547008547008547</v>
      </c>
      <c r="F211" s="84"/>
      <c r="H211" s="90" t="s">
        <v>1403</v>
      </c>
      <c r="I211" s="94">
        <v>117</v>
      </c>
    </row>
    <row r="212" spans="1:9">
      <c r="A212" s="89" t="s">
        <v>1404</v>
      </c>
      <c r="B212" s="81">
        <v>21</v>
      </c>
      <c r="C212" s="81"/>
      <c r="D212" s="82">
        <f t="shared" si="7"/>
        <v>0</v>
      </c>
      <c r="E212" s="83">
        <f t="shared" si="8"/>
        <v>-1</v>
      </c>
      <c r="F212" s="84"/>
      <c r="H212" s="91" t="s">
        <v>1405</v>
      </c>
      <c r="I212" s="94">
        <v>4</v>
      </c>
    </row>
    <row r="213" spans="1:9">
      <c r="A213" s="89" t="s">
        <v>1406</v>
      </c>
      <c r="B213" s="81">
        <f>182-142</f>
        <v>40</v>
      </c>
      <c r="C213" s="81"/>
      <c r="D213" s="82">
        <f t="shared" si="7"/>
        <v>0</v>
      </c>
      <c r="E213" s="83"/>
      <c r="F213" s="84"/>
      <c r="H213" s="90" t="s">
        <v>1407</v>
      </c>
      <c r="I213" s="94"/>
    </row>
    <row r="214" spans="1:9">
      <c r="A214" s="89" t="s">
        <v>1408</v>
      </c>
      <c r="B214" s="81">
        <v>10</v>
      </c>
      <c r="C214" s="81">
        <v>6</v>
      </c>
      <c r="D214" s="82">
        <f t="shared" si="7"/>
        <v>0.6</v>
      </c>
      <c r="E214" s="83"/>
      <c r="F214" s="84"/>
      <c r="H214" s="90" t="s">
        <v>1409</v>
      </c>
      <c r="I214" s="94"/>
    </row>
    <row r="215" spans="1:9">
      <c r="A215" s="89" t="s">
        <v>1410</v>
      </c>
      <c r="B215" s="81"/>
      <c r="C215" s="81"/>
      <c r="D215" s="82"/>
      <c r="E215" s="83"/>
      <c r="F215" s="84"/>
      <c r="H215" s="90" t="s">
        <v>1410</v>
      </c>
      <c r="I215" s="94"/>
    </row>
    <row r="216" spans="1:9">
      <c r="A216" s="89" t="s">
        <v>1411</v>
      </c>
      <c r="B216" s="81"/>
      <c r="C216" s="81"/>
      <c r="D216" s="82"/>
      <c r="E216" s="83"/>
      <c r="F216" s="84"/>
      <c r="H216" s="90" t="s">
        <v>1412</v>
      </c>
      <c r="I216" s="94"/>
    </row>
    <row r="217" spans="1:9">
      <c r="A217" s="89" t="s">
        <v>1413</v>
      </c>
      <c r="B217" s="81"/>
      <c r="C217" s="81"/>
      <c r="D217" s="82"/>
      <c r="E217" s="83"/>
      <c r="F217" s="84"/>
      <c r="H217" s="90" t="s">
        <v>1414</v>
      </c>
      <c r="I217" s="94"/>
    </row>
    <row r="218" ht="16.15" customHeight="1" spans="1:9">
      <c r="A218" s="89" t="s">
        <v>1415</v>
      </c>
      <c r="B218" s="81"/>
      <c r="C218" s="81"/>
      <c r="D218" s="82"/>
      <c r="E218" s="83"/>
      <c r="F218" s="84"/>
      <c r="H218" s="90" t="s">
        <v>1416</v>
      </c>
      <c r="I218" s="94"/>
    </row>
    <row r="219" ht="16.15" customHeight="1" spans="1:9">
      <c r="A219" s="89" t="s">
        <v>1417</v>
      </c>
      <c r="B219" s="81"/>
      <c r="C219" s="81"/>
      <c r="D219" s="82"/>
      <c r="E219" s="83"/>
      <c r="F219" s="84"/>
      <c r="H219" s="90" t="s">
        <v>1418</v>
      </c>
      <c r="I219" s="94"/>
    </row>
    <row r="220" spans="1:9">
      <c r="A220" s="89" t="s">
        <v>1419</v>
      </c>
      <c r="B220" s="81">
        <f>SUM(B221:B228)</f>
        <v>27090</v>
      </c>
      <c r="C220" s="81">
        <f>SUM(C221:C228)</f>
        <v>14777</v>
      </c>
      <c r="D220" s="82">
        <f t="shared" si="7"/>
        <v>0.545478036175711</v>
      </c>
      <c r="E220" s="83">
        <f t="shared" si="8"/>
        <v>0.0404139970428783</v>
      </c>
      <c r="F220" s="84"/>
      <c r="H220" s="90" t="s">
        <v>1419</v>
      </c>
      <c r="I220" s="94">
        <v>14203</v>
      </c>
    </row>
    <row r="221" spans="1:9">
      <c r="A221" s="89" t="s">
        <v>1420</v>
      </c>
      <c r="B221" s="81">
        <v>2089</v>
      </c>
      <c r="C221" s="81">
        <v>679</v>
      </c>
      <c r="D221" s="82">
        <f t="shared" si="7"/>
        <v>0.32503590234562</v>
      </c>
      <c r="E221" s="83">
        <f t="shared" si="8"/>
        <v>0.145025295109612</v>
      </c>
      <c r="F221" s="84"/>
      <c r="H221" s="90" t="s">
        <v>1421</v>
      </c>
      <c r="I221" s="94">
        <v>593</v>
      </c>
    </row>
    <row r="222" spans="1:9">
      <c r="A222" s="89" t="s">
        <v>1422</v>
      </c>
      <c r="B222" s="81">
        <v>2501</v>
      </c>
      <c r="C222" s="81">
        <v>214</v>
      </c>
      <c r="D222" s="82">
        <f t="shared" si="7"/>
        <v>0.0855657736905238</v>
      </c>
      <c r="E222" s="83">
        <f t="shared" si="8"/>
        <v>0.236994219653179</v>
      </c>
      <c r="F222" s="84"/>
      <c r="H222" s="90" t="s">
        <v>1423</v>
      </c>
      <c r="I222" s="94">
        <v>173</v>
      </c>
    </row>
    <row r="223" spans="1:9">
      <c r="A223" s="89" t="s">
        <v>1424</v>
      </c>
      <c r="B223" s="81">
        <v>288</v>
      </c>
      <c r="C223" s="81">
        <v>209</v>
      </c>
      <c r="D223" s="82">
        <f t="shared" si="7"/>
        <v>0.725694444444444</v>
      </c>
      <c r="E223" s="83">
        <f t="shared" si="8"/>
        <v>0.62015503875969</v>
      </c>
      <c r="F223" s="84"/>
      <c r="H223" s="90" t="s">
        <v>1425</v>
      </c>
      <c r="I223" s="94">
        <v>129</v>
      </c>
    </row>
    <row r="224" spans="1:9">
      <c r="A224" s="89" t="s">
        <v>1426</v>
      </c>
      <c r="B224" s="81">
        <v>18</v>
      </c>
      <c r="C224" s="81">
        <v>8</v>
      </c>
      <c r="D224" s="82">
        <f t="shared" si="7"/>
        <v>0.444444444444444</v>
      </c>
      <c r="E224" s="83">
        <f t="shared" si="8"/>
        <v>-0.2</v>
      </c>
      <c r="F224" s="84"/>
      <c r="H224" s="90" t="s">
        <v>1427</v>
      </c>
      <c r="I224" s="94">
        <v>10</v>
      </c>
    </row>
    <row r="225" spans="1:9">
      <c r="A225" s="89" t="s">
        <v>1428</v>
      </c>
      <c r="B225" s="81">
        <v>18951</v>
      </c>
      <c r="C225" s="81">
        <v>12155</v>
      </c>
      <c r="D225" s="82">
        <f t="shared" si="7"/>
        <v>0.641390955622395</v>
      </c>
      <c r="E225" s="83">
        <f t="shared" si="8"/>
        <v>-0.0344745412661848</v>
      </c>
      <c r="F225" s="84"/>
      <c r="H225" s="90" t="s">
        <v>1429</v>
      </c>
      <c r="I225" s="94">
        <v>12589</v>
      </c>
    </row>
    <row r="226" ht="13.5" customHeight="1" spans="1:9">
      <c r="A226" s="89" t="s">
        <v>1430</v>
      </c>
      <c r="B226" s="81">
        <v>1734</v>
      </c>
      <c r="C226" s="81">
        <v>211</v>
      </c>
      <c r="D226" s="82">
        <f t="shared" si="7"/>
        <v>0.121683967704729</v>
      </c>
      <c r="E226" s="83">
        <f t="shared" si="8"/>
        <v>0.406666666666667</v>
      </c>
      <c r="F226" s="84"/>
      <c r="H226" s="90" t="s">
        <v>1431</v>
      </c>
      <c r="I226" s="94">
        <v>150</v>
      </c>
    </row>
    <row r="227" spans="1:9">
      <c r="A227" s="89" t="s">
        <v>1432</v>
      </c>
      <c r="B227" s="81">
        <v>1213</v>
      </c>
      <c r="C227" s="81">
        <v>1213</v>
      </c>
      <c r="D227" s="82">
        <f t="shared" si="7"/>
        <v>1</v>
      </c>
      <c r="E227" s="83">
        <f t="shared" si="8"/>
        <v>1.51659751037344</v>
      </c>
      <c r="F227" s="84"/>
      <c r="H227" s="90" t="s">
        <v>1433</v>
      </c>
      <c r="I227" s="94">
        <v>482</v>
      </c>
    </row>
    <row r="228" spans="1:9">
      <c r="A228" s="89" t="s">
        <v>1434</v>
      </c>
      <c r="B228" s="81">
        <v>296</v>
      </c>
      <c r="C228" s="81">
        <v>88</v>
      </c>
      <c r="D228" s="82">
        <f t="shared" si="7"/>
        <v>0.297297297297297</v>
      </c>
      <c r="E228" s="83">
        <f t="shared" si="8"/>
        <v>0.142857142857143</v>
      </c>
      <c r="F228" s="84"/>
      <c r="H228" s="90" t="s">
        <v>1435</v>
      </c>
      <c r="I228" s="94">
        <v>77</v>
      </c>
    </row>
    <row r="229" spans="1:9">
      <c r="A229" s="89" t="s">
        <v>327</v>
      </c>
      <c r="B229" s="81"/>
      <c r="C229" s="81"/>
      <c r="D229" s="82"/>
      <c r="E229" s="83"/>
      <c r="F229" s="84"/>
      <c r="H229" s="90" t="s">
        <v>327</v>
      </c>
      <c r="I229" s="94"/>
    </row>
    <row r="230" spans="1:9">
      <c r="A230" s="89" t="s">
        <v>328</v>
      </c>
      <c r="B230" s="81">
        <f>SUM(B231:B232)</f>
        <v>440</v>
      </c>
      <c r="C230" s="81">
        <f>SUM(C231:C232)</f>
        <v>278</v>
      </c>
      <c r="D230" s="82">
        <f t="shared" si="7"/>
        <v>0.631818181818182</v>
      </c>
      <c r="E230" s="83">
        <f t="shared" si="8"/>
        <v>-0.179941002949853</v>
      </c>
      <c r="F230" s="84"/>
      <c r="H230" s="90" t="s">
        <v>328</v>
      </c>
      <c r="I230" s="94">
        <v>339</v>
      </c>
    </row>
    <row r="231" spans="1:9">
      <c r="A231" s="89" t="s">
        <v>1436</v>
      </c>
      <c r="B231" s="81"/>
      <c r="C231" s="81"/>
      <c r="D231" s="82"/>
      <c r="E231" s="83"/>
      <c r="F231" s="84"/>
      <c r="H231" s="90" t="s">
        <v>1437</v>
      </c>
      <c r="I231" s="94"/>
    </row>
    <row r="232" spans="1:9">
      <c r="A232" s="89" t="s">
        <v>1438</v>
      </c>
      <c r="B232" s="81">
        <v>440</v>
      </c>
      <c r="C232" s="81">
        <v>278</v>
      </c>
      <c r="D232" s="82">
        <f t="shared" si="7"/>
        <v>0.631818181818182</v>
      </c>
      <c r="E232" s="83">
        <f t="shared" si="8"/>
        <v>-0.179941002949853</v>
      </c>
      <c r="F232" s="84"/>
      <c r="H232" s="90" t="s">
        <v>1439</v>
      </c>
      <c r="I232" s="94">
        <v>339</v>
      </c>
    </row>
    <row r="233" ht="13.5" customHeight="1" spans="1:9">
      <c r="A233" s="89" t="s">
        <v>331</v>
      </c>
      <c r="B233" s="81">
        <f>SUM(B234:B235)</f>
        <v>2848</v>
      </c>
      <c r="C233" s="81">
        <f>SUM(C234:C235)</f>
        <v>2723</v>
      </c>
      <c r="D233" s="82">
        <f t="shared" si="7"/>
        <v>0.956109550561798</v>
      </c>
      <c r="E233" s="83">
        <f t="shared" si="8"/>
        <v>0.556</v>
      </c>
      <c r="F233" s="84"/>
      <c r="H233" s="90" t="s">
        <v>331</v>
      </c>
      <c r="I233" s="94">
        <v>1750</v>
      </c>
    </row>
    <row r="234" spans="1:9">
      <c r="A234" s="89" t="s">
        <v>335</v>
      </c>
      <c r="B234" s="81">
        <v>2179</v>
      </c>
      <c r="C234" s="81">
        <v>2161</v>
      </c>
      <c r="D234" s="82">
        <f t="shared" si="7"/>
        <v>0.991739329967875</v>
      </c>
      <c r="E234" s="83">
        <f t="shared" si="8"/>
        <v>0.701574803149606</v>
      </c>
      <c r="F234" s="84"/>
      <c r="H234" s="90" t="s">
        <v>1440</v>
      </c>
      <c r="I234" s="94">
        <v>1270</v>
      </c>
    </row>
    <row r="235" spans="1:9">
      <c r="A235" s="89" t="s">
        <v>336</v>
      </c>
      <c r="B235" s="81">
        <v>669</v>
      </c>
      <c r="C235" s="81">
        <v>562</v>
      </c>
      <c r="D235" s="82">
        <f t="shared" si="7"/>
        <v>0.840059790732436</v>
      </c>
      <c r="E235" s="83">
        <f t="shared" si="8"/>
        <v>0.170833333333333</v>
      </c>
      <c r="F235" s="84"/>
      <c r="H235" s="90" t="s">
        <v>1441</v>
      </c>
      <c r="I235" s="94">
        <v>480</v>
      </c>
    </row>
    <row r="236" spans="1:9">
      <c r="A236" s="89" t="s">
        <v>337</v>
      </c>
      <c r="B236" s="81">
        <f>SUM(B237:B240)</f>
        <v>192</v>
      </c>
      <c r="C236" s="81">
        <f>SUM(C237:C240)</f>
        <v>24</v>
      </c>
      <c r="D236" s="82">
        <f t="shared" si="7"/>
        <v>0.125</v>
      </c>
      <c r="E236" s="83">
        <f t="shared" si="8"/>
        <v>-0.727272727272727</v>
      </c>
      <c r="F236" s="84"/>
      <c r="H236" s="90" t="s">
        <v>337</v>
      </c>
      <c r="I236" s="94">
        <v>88</v>
      </c>
    </row>
    <row r="237" spans="1:9">
      <c r="A237" s="89" t="s">
        <v>338</v>
      </c>
      <c r="B237" s="81">
        <v>116</v>
      </c>
      <c r="C237" s="81">
        <v>10</v>
      </c>
      <c r="D237" s="82">
        <f t="shared" si="7"/>
        <v>0.0862068965517241</v>
      </c>
      <c r="E237" s="83">
        <f t="shared" si="8"/>
        <v>-0.811320754716981</v>
      </c>
      <c r="F237" s="84"/>
      <c r="H237" s="90" t="s">
        <v>1442</v>
      </c>
      <c r="I237" s="94">
        <v>53</v>
      </c>
    </row>
    <row r="238" spans="1:9">
      <c r="A238" s="89" t="s">
        <v>1443</v>
      </c>
      <c r="B238" s="81">
        <v>72</v>
      </c>
      <c r="C238" s="81">
        <v>13</v>
      </c>
      <c r="D238" s="82">
        <f t="shared" si="7"/>
        <v>0.180555555555556</v>
      </c>
      <c r="E238" s="83">
        <f t="shared" si="8"/>
        <v>-0.628571428571429</v>
      </c>
      <c r="F238" s="84"/>
      <c r="H238" s="90" t="s">
        <v>1444</v>
      </c>
      <c r="I238" s="94">
        <v>35</v>
      </c>
    </row>
    <row r="239" spans="1:9">
      <c r="A239" s="89" t="s">
        <v>1445</v>
      </c>
      <c r="B239" s="81">
        <v>4</v>
      </c>
      <c r="C239" s="81">
        <v>1</v>
      </c>
      <c r="D239" s="82">
        <f t="shared" si="7"/>
        <v>0.25</v>
      </c>
      <c r="E239" s="83"/>
      <c r="F239" s="84"/>
      <c r="H239" s="90" t="s">
        <v>1446</v>
      </c>
      <c r="I239" s="94"/>
    </row>
    <row r="240" spans="1:9">
      <c r="A240" s="89" t="s">
        <v>341</v>
      </c>
      <c r="B240" s="81"/>
      <c r="C240" s="81"/>
      <c r="D240" s="82"/>
      <c r="E240" s="83"/>
      <c r="F240" s="84"/>
      <c r="H240" s="90" t="s">
        <v>1447</v>
      </c>
      <c r="I240" s="94"/>
    </row>
    <row r="241" spans="1:9">
      <c r="A241" s="89" t="s">
        <v>342</v>
      </c>
      <c r="B241" s="81">
        <f>SUM(B242:B246)</f>
        <v>1734</v>
      </c>
      <c r="C241" s="81">
        <f>SUM(C242:C246)</f>
        <v>972</v>
      </c>
      <c r="D241" s="82">
        <f t="shared" si="7"/>
        <v>0.560553633217993</v>
      </c>
      <c r="E241" s="83">
        <f t="shared" si="8"/>
        <v>4.82035928143713</v>
      </c>
      <c r="F241" s="84"/>
      <c r="H241" s="90" t="s">
        <v>342</v>
      </c>
      <c r="I241" s="94">
        <v>167</v>
      </c>
    </row>
    <row r="242" spans="1:9">
      <c r="A242" s="89" t="s">
        <v>343</v>
      </c>
      <c r="B242" s="81">
        <v>338</v>
      </c>
      <c r="C242" s="81">
        <v>58</v>
      </c>
      <c r="D242" s="82">
        <f t="shared" si="7"/>
        <v>0.171597633136095</v>
      </c>
      <c r="E242" s="83">
        <f t="shared" si="8"/>
        <v>-0.159420289855072</v>
      </c>
      <c r="F242" s="84"/>
      <c r="H242" s="90" t="s">
        <v>1448</v>
      </c>
      <c r="I242" s="94">
        <v>69</v>
      </c>
    </row>
    <row r="243" spans="1:9">
      <c r="A243" s="89" t="s">
        <v>344</v>
      </c>
      <c r="B243" s="81">
        <v>448</v>
      </c>
      <c r="C243" s="81">
        <v>102</v>
      </c>
      <c r="D243" s="82">
        <f t="shared" si="7"/>
        <v>0.227678571428571</v>
      </c>
      <c r="E243" s="83"/>
      <c r="F243" s="84"/>
      <c r="H243" s="90" t="s">
        <v>1449</v>
      </c>
      <c r="I243" s="94"/>
    </row>
    <row r="244" spans="1:9">
      <c r="A244" s="89" t="s">
        <v>345</v>
      </c>
      <c r="B244" s="81">
        <v>132</v>
      </c>
      <c r="C244" s="81">
        <v>44</v>
      </c>
      <c r="D244" s="82">
        <f t="shared" si="7"/>
        <v>0.333333333333333</v>
      </c>
      <c r="E244" s="83">
        <f t="shared" si="8"/>
        <v>0.257142857142857</v>
      </c>
      <c r="F244" s="84"/>
      <c r="H244" s="90" t="s">
        <v>1450</v>
      </c>
      <c r="I244" s="94">
        <v>35</v>
      </c>
    </row>
    <row r="245" spans="1:9">
      <c r="A245" s="89" t="s">
        <v>346</v>
      </c>
      <c r="B245" s="81">
        <v>126</v>
      </c>
      <c r="C245" s="81">
        <v>78</v>
      </c>
      <c r="D245" s="82">
        <f t="shared" si="7"/>
        <v>0.619047619047619</v>
      </c>
      <c r="E245" s="83">
        <f t="shared" si="8"/>
        <v>0.238095238095238</v>
      </c>
      <c r="F245" s="84"/>
      <c r="H245" s="90" t="s">
        <v>1451</v>
      </c>
      <c r="I245" s="94">
        <v>63</v>
      </c>
    </row>
    <row r="246" spans="1:9">
      <c r="A246" s="89" t="s">
        <v>347</v>
      </c>
      <c r="B246" s="81">
        <v>690</v>
      </c>
      <c r="C246" s="81">
        <v>690</v>
      </c>
      <c r="D246" s="82">
        <f t="shared" si="7"/>
        <v>1</v>
      </c>
      <c r="E246" s="83"/>
      <c r="F246" s="84"/>
      <c r="H246" s="90" t="s">
        <v>1452</v>
      </c>
      <c r="I246" s="94"/>
    </row>
    <row r="247" spans="1:9">
      <c r="A247" s="89" t="s">
        <v>348</v>
      </c>
      <c r="B247" s="81">
        <f>SUM(B248:B252)</f>
        <v>1188</v>
      </c>
      <c r="C247" s="81">
        <f>SUM(C248:C252)</f>
        <v>263</v>
      </c>
      <c r="D247" s="82">
        <f t="shared" si="7"/>
        <v>0.221380471380471</v>
      </c>
      <c r="E247" s="83">
        <f t="shared" si="8"/>
        <v>0.0436507936507936</v>
      </c>
      <c r="F247" s="84"/>
      <c r="H247" s="90" t="s">
        <v>348</v>
      </c>
      <c r="I247" s="94">
        <v>252</v>
      </c>
    </row>
    <row r="248" spans="1:9">
      <c r="A248" s="89" t="s">
        <v>152</v>
      </c>
      <c r="B248" s="81">
        <v>92</v>
      </c>
      <c r="C248" s="81">
        <v>50</v>
      </c>
      <c r="D248" s="82">
        <f t="shared" si="7"/>
        <v>0.543478260869565</v>
      </c>
      <c r="E248" s="83">
        <f t="shared" si="8"/>
        <v>0.136363636363636</v>
      </c>
      <c r="F248" s="84"/>
      <c r="H248" s="90" t="s">
        <v>152</v>
      </c>
      <c r="I248" s="94">
        <v>44</v>
      </c>
    </row>
    <row r="249" spans="1:9">
      <c r="A249" s="89" t="s">
        <v>1453</v>
      </c>
      <c r="B249" s="81">
        <v>11</v>
      </c>
      <c r="C249" s="81"/>
      <c r="D249" s="82">
        <f t="shared" si="7"/>
        <v>0</v>
      </c>
      <c r="E249" s="83">
        <f t="shared" si="8"/>
        <v>-1</v>
      </c>
      <c r="F249" s="84"/>
      <c r="H249" s="90" t="s">
        <v>1454</v>
      </c>
      <c r="I249" s="94">
        <v>2</v>
      </c>
    </row>
    <row r="250" spans="1:9">
      <c r="A250" s="89" t="s">
        <v>1455</v>
      </c>
      <c r="B250" s="81">
        <v>17</v>
      </c>
      <c r="C250" s="81"/>
      <c r="D250" s="82">
        <f t="shared" si="7"/>
        <v>0</v>
      </c>
      <c r="E250" s="83"/>
      <c r="F250" s="84"/>
      <c r="H250" s="90" t="s">
        <v>1456</v>
      </c>
      <c r="I250" s="94"/>
    </row>
    <row r="251" spans="1:9">
      <c r="A251" s="89" t="s">
        <v>1457</v>
      </c>
      <c r="B251" s="81">
        <v>357</v>
      </c>
      <c r="C251" s="81">
        <v>166</v>
      </c>
      <c r="D251" s="82">
        <f t="shared" si="7"/>
        <v>0.464985994397759</v>
      </c>
      <c r="E251" s="83">
        <f t="shared" si="8"/>
        <v>6.90476190476191</v>
      </c>
      <c r="F251" s="84"/>
      <c r="H251" s="90" t="s">
        <v>1458</v>
      </c>
      <c r="I251" s="94">
        <v>21</v>
      </c>
    </row>
    <row r="252" spans="1:9">
      <c r="A252" s="89" t="s">
        <v>1459</v>
      </c>
      <c r="B252" s="81">
        <f>774-63</f>
        <v>711</v>
      </c>
      <c r="C252" s="81">
        <v>47</v>
      </c>
      <c r="D252" s="82">
        <f t="shared" si="7"/>
        <v>0.0661040787623066</v>
      </c>
      <c r="E252" s="83">
        <f t="shared" si="8"/>
        <v>-0.745945945945946</v>
      </c>
      <c r="F252" s="84"/>
      <c r="H252" s="90" t="s">
        <v>1460</v>
      </c>
      <c r="I252" s="94">
        <v>185</v>
      </c>
    </row>
    <row r="253" spans="1:9">
      <c r="A253" s="89" t="s">
        <v>360</v>
      </c>
      <c r="B253" s="81"/>
      <c r="C253" s="81">
        <v>206</v>
      </c>
      <c r="D253" s="82"/>
      <c r="E253" s="83">
        <f t="shared" si="8"/>
        <v>-0.0636363636363636</v>
      </c>
      <c r="F253" s="84"/>
      <c r="H253" s="91" t="s">
        <v>360</v>
      </c>
      <c r="I253" s="94">
        <v>220</v>
      </c>
    </row>
    <row r="254" spans="1:9">
      <c r="A254" s="89" t="s">
        <v>1461</v>
      </c>
      <c r="B254" s="81"/>
      <c r="C254" s="81">
        <v>194</v>
      </c>
      <c r="D254" s="82"/>
      <c r="E254" s="83">
        <f t="shared" si="8"/>
        <v>-0.0490196078431373</v>
      </c>
      <c r="F254" s="84"/>
      <c r="H254" s="91" t="s">
        <v>1461</v>
      </c>
      <c r="I254" s="94">
        <v>204</v>
      </c>
    </row>
    <row r="255" spans="1:9">
      <c r="A255" s="89" t="s">
        <v>1462</v>
      </c>
      <c r="B255" s="81"/>
      <c r="C255" s="81">
        <v>12</v>
      </c>
      <c r="D255" s="82"/>
      <c r="E255" s="83">
        <f t="shared" si="8"/>
        <v>-0.25</v>
      </c>
      <c r="F255" s="84"/>
      <c r="H255" s="90" t="s">
        <v>1463</v>
      </c>
      <c r="I255" s="94">
        <v>16</v>
      </c>
    </row>
    <row r="256" spans="1:9">
      <c r="A256" s="89" t="s">
        <v>363</v>
      </c>
      <c r="B256" s="81">
        <f>SUM(B257)</f>
        <v>39</v>
      </c>
      <c r="C256" s="81">
        <f>SUM(C257)</f>
        <v>20</v>
      </c>
      <c r="D256" s="82">
        <f t="shared" si="7"/>
        <v>0.512820512820513</v>
      </c>
      <c r="E256" s="83">
        <f t="shared" si="8"/>
        <v>0.428571428571429</v>
      </c>
      <c r="F256" s="84"/>
      <c r="H256" s="90" t="s">
        <v>363</v>
      </c>
      <c r="I256" s="94">
        <v>14</v>
      </c>
    </row>
    <row r="257" spans="1:9">
      <c r="A257" s="89" t="s">
        <v>152</v>
      </c>
      <c r="B257" s="81">
        <v>39</v>
      </c>
      <c r="C257" s="81">
        <v>20</v>
      </c>
      <c r="D257" s="82">
        <f t="shared" si="7"/>
        <v>0.512820512820513</v>
      </c>
      <c r="E257" s="83">
        <f t="shared" si="8"/>
        <v>0.428571428571429</v>
      </c>
      <c r="F257" s="84"/>
      <c r="H257" s="90" t="s">
        <v>1299</v>
      </c>
      <c r="I257" s="94">
        <v>14</v>
      </c>
    </row>
    <row r="258" spans="1:9">
      <c r="A258" s="89" t="s">
        <v>364</v>
      </c>
      <c r="B258" s="81">
        <f>SUM(B259:B260)</f>
        <v>3856</v>
      </c>
      <c r="C258" s="81">
        <f>SUM(C259:C260)</f>
        <v>434</v>
      </c>
      <c r="D258" s="82">
        <f t="shared" si="7"/>
        <v>0.112551867219917</v>
      </c>
      <c r="E258" s="83"/>
      <c r="F258" s="84"/>
      <c r="H258" s="90" t="s">
        <v>364</v>
      </c>
      <c r="I258" s="94"/>
    </row>
    <row r="259" spans="1:9">
      <c r="A259" s="89" t="s">
        <v>1464</v>
      </c>
      <c r="B259" s="81">
        <v>1756</v>
      </c>
      <c r="C259" s="81">
        <v>158</v>
      </c>
      <c r="D259" s="82">
        <f t="shared" si="7"/>
        <v>0.0899772209567198</v>
      </c>
      <c r="E259" s="83"/>
      <c r="F259" s="84"/>
      <c r="H259" s="90" t="s">
        <v>1465</v>
      </c>
      <c r="I259" s="94"/>
    </row>
    <row r="260" spans="1:9">
      <c r="A260" s="89" t="s">
        <v>1466</v>
      </c>
      <c r="B260" s="81">
        <v>2100</v>
      </c>
      <c r="C260" s="81">
        <v>276</v>
      </c>
      <c r="D260" s="82">
        <f t="shared" si="7"/>
        <v>0.131428571428571</v>
      </c>
      <c r="E260" s="83"/>
      <c r="F260" s="84"/>
      <c r="H260" s="90" t="s">
        <v>1467</v>
      </c>
      <c r="I260" s="94"/>
    </row>
    <row r="261" spans="1:9">
      <c r="A261" s="89" t="s">
        <v>357</v>
      </c>
      <c r="B261" s="81">
        <f>SUM(B262:B263)</f>
        <v>810</v>
      </c>
      <c r="C261" s="81">
        <f>SUM(C262:C263)</f>
        <v>0</v>
      </c>
      <c r="D261" s="82">
        <f t="shared" ref="D261:D324" si="9">C261/B261</f>
        <v>0</v>
      </c>
      <c r="E261" s="83"/>
      <c r="F261" s="84"/>
      <c r="H261" s="90" t="s">
        <v>357</v>
      </c>
      <c r="I261" s="94"/>
    </row>
    <row r="262" spans="1:9">
      <c r="A262" s="89" t="s">
        <v>358</v>
      </c>
      <c r="B262" s="81">
        <v>800</v>
      </c>
      <c r="C262" s="81"/>
      <c r="D262" s="82">
        <f t="shared" si="9"/>
        <v>0</v>
      </c>
      <c r="E262" s="83"/>
      <c r="F262" s="84"/>
      <c r="H262" s="90" t="s">
        <v>1468</v>
      </c>
      <c r="I262" s="94"/>
    </row>
    <row r="263" spans="1:9">
      <c r="A263" s="89" t="s">
        <v>359</v>
      </c>
      <c r="B263" s="81">
        <v>10</v>
      </c>
      <c r="C263" s="81"/>
      <c r="D263" s="82">
        <f t="shared" si="9"/>
        <v>0</v>
      </c>
      <c r="E263" s="83"/>
      <c r="F263" s="84"/>
      <c r="H263" s="90" t="s">
        <v>1469</v>
      </c>
      <c r="I263" s="94"/>
    </row>
    <row r="264" spans="1:9">
      <c r="A264" s="89" t="s">
        <v>354</v>
      </c>
      <c r="B264" s="81">
        <f>SUM(B265:B265)</f>
        <v>1064</v>
      </c>
      <c r="C264" s="81">
        <f>SUM(C265:C265)</f>
        <v>297</v>
      </c>
      <c r="D264" s="82">
        <f t="shared" si="9"/>
        <v>0.279135338345865</v>
      </c>
      <c r="E264" s="83">
        <f t="shared" ref="E264:E328" si="10">(C264-I264)/I264</f>
        <v>1.45454545454545</v>
      </c>
      <c r="F264" s="84"/>
      <c r="H264" s="90" t="s">
        <v>354</v>
      </c>
      <c r="I264" s="94">
        <v>121</v>
      </c>
    </row>
    <row r="265" spans="1:9">
      <c r="A265" s="89" t="s">
        <v>356</v>
      </c>
      <c r="B265" s="81">
        <v>1064</v>
      </c>
      <c r="C265" s="81">
        <v>297</v>
      </c>
      <c r="D265" s="82">
        <f t="shared" si="9"/>
        <v>0.279135338345865</v>
      </c>
      <c r="E265" s="83">
        <f t="shared" si="10"/>
        <v>1.45454545454545</v>
      </c>
      <c r="F265" s="84"/>
      <c r="H265" s="90" t="s">
        <v>356</v>
      </c>
      <c r="I265" s="94">
        <v>121</v>
      </c>
    </row>
    <row r="266" spans="1:9">
      <c r="A266" s="89" t="s">
        <v>370</v>
      </c>
      <c r="B266" s="81"/>
      <c r="C266" s="81"/>
      <c r="D266" s="82"/>
      <c r="E266" s="83"/>
      <c r="F266" s="84"/>
      <c r="H266" s="90" t="s">
        <v>370</v>
      </c>
      <c r="I266" s="94"/>
    </row>
    <row r="267" spans="1:9">
      <c r="A267" s="89" t="s">
        <v>367</v>
      </c>
      <c r="B267" s="81">
        <f>SUM(B268:B269)</f>
        <v>2632</v>
      </c>
      <c r="C267" s="81">
        <f>SUM(C268:C269)</f>
        <v>2531</v>
      </c>
      <c r="D267" s="82">
        <f t="shared" si="9"/>
        <v>0.961626139817629</v>
      </c>
      <c r="E267" s="83">
        <f t="shared" si="10"/>
        <v>1.66983122362869</v>
      </c>
      <c r="F267" s="84"/>
      <c r="H267" s="90" t="s">
        <v>367</v>
      </c>
      <c r="I267" s="94">
        <v>948</v>
      </c>
    </row>
    <row r="268" spans="1:9">
      <c r="A268" s="89" t="s">
        <v>1470</v>
      </c>
      <c r="B268" s="81"/>
      <c r="C268" s="81"/>
      <c r="D268" s="82"/>
      <c r="E268" s="83"/>
      <c r="F268" s="84"/>
      <c r="H268" s="90" t="s">
        <v>1471</v>
      </c>
      <c r="I268" s="94"/>
    </row>
    <row r="269" spans="1:9">
      <c r="A269" s="89" t="s">
        <v>1472</v>
      </c>
      <c r="B269" s="81">
        <v>2632</v>
      </c>
      <c r="C269" s="81">
        <v>2531</v>
      </c>
      <c r="D269" s="82">
        <f t="shared" si="9"/>
        <v>0.961626139817629</v>
      </c>
      <c r="E269" s="83">
        <f t="shared" si="10"/>
        <v>1.66983122362869</v>
      </c>
      <c r="F269" s="84"/>
      <c r="H269" s="90" t="s">
        <v>1473</v>
      </c>
      <c r="I269" s="94">
        <v>948</v>
      </c>
    </row>
    <row r="270" spans="1:9">
      <c r="A270" s="89" t="s">
        <v>1474</v>
      </c>
      <c r="B270" s="81">
        <f>SUM(B271:B272)</f>
        <v>6663</v>
      </c>
      <c r="C270" s="81">
        <f>SUM(C271:C272)</f>
        <v>6694</v>
      </c>
      <c r="D270" s="82">
        <f t="shared" si="9"/>
        <v>1.0046525589074</v>
      </c>
      <c r="E270" s="83">
        <f t="shared" si="10"/>
        <v>0.0125548328543337</v>
      </c>
      <c r="F270" s="84"/>
      <c r="H270" s="90" t="s">
        <v>1475</v>
      </c>
      <c r="I270" s="94">
        <v>6611</v>
      </c>
    </row>
    <row r="271" ht="15" customHeight="1" spans="1:9">
      <c r="A271" s="89" t="s">
        <v>1476</v>
      </c>
      <c r="B271" s="81">
        <f>30+87</f>
        <v>117</v>
      </c>
      <c r="C271" s="81"/>
      <c r="D271" s="82">
        <f t="shared" si="9"/>
        <v>0</v>
      </c>
      <c r="E271" s="83"/>
      <c r="F271" s="84"/>
      <c r="H271" s="90" t="s">
        <v>1477</v>
      </c>
      <c r="I271" s="94"/>
    </row>
    <row r="272" ht="15" customHeight="1" spans="1:9">
      <c r="A272" s="89" t="s">
        <v>1478</v>
      </c>
      <c r="B272" s="81">
        <v>6546</v>
      </c>
      <c r="C272" s="81">
        <v>6694</v>
      </c>
      <c r="D272" s="82">
        <f t="shared" si="9"/>
        <v>1.02260922700886</v>
      </c>
      <c r="E272" s="83">
        <f t="shared" si="10"/>
        <v>0.0125548328543337</v>
      </c>
      <c r="F272" s="84"/>
      <c r="H272" s="90" t="s">
        <v>1479</v>
      </c>
      <c r="I272" s="94">
        <v>6611</v>
      </c>
    </row>
    <row r="273" spans="1:9">
      <c r="A273" s="89" t="s">
        <v>1480</v>
      </c>
      <c r="B273" s="81">
        <f>SUM(B274)</f>
        <v>100</v>
      </c>
      <c r="C273" s="81">
        <f>SUM(C274)</f>
        <v>50</v>
      </c>
      <c r="D273" s="82">
        <f t="shared" si="9"/>
        <v>0.5</v>
      </c>
      <c r="E273" s="83">
        <f t="shared" si="10"/>
        <v>0</v>
      </c>
      <c r="F273" s="84"/>
      <c r="H273" s="90" t="s">
        <v>1481</v>
      </c>
      <c r="I273" s="94">
        <v>50</v>
      </c>
    </row>
    <row r="274" spans="1:9">
      <c r="A274" s="89" t="s">
        <v>1482</v>
      </c>
      <c r="B274" s="81">
        <v>100</v>
      </c>
      <c r="C274" s="81">
        <v>50</v>
      </c>
      <c r="D274" s="82">
        <f t="shared" si="9"/>
        <v>0.5</v>
      </c>
      <c r="E274" s="83">
        <f t="shared" si="10"/>
        <v>0</v>
      </c>
      <c r="F274" s="84"/>
      <c r="H274" s="90" t="s">
        <v>1483</v>
      </c>
      <c r="I274" s="94">
        <v>50</v>
      </c>
    </row>
    <row r="275" spans="1:9">
      <c r="A275" s="89" t="s">
        <v>371</v>
      </c>
      <c r="B275" s="81">
        <f>SUM(B276)</f>
        <v>30</v>
      </c>
      <c r="C275" s="81">
        <f>SUM(C276)</f>
        <v>78</v>
      </c>
      <c r="D275" s="82">
        <f t="shared" si="9"/>
        <v>2.6</v>
      </c>
      <c r="E275" s="83">
        <f t="shared" si="10"/>
        <v>-0.984299516908213</v>
      </c>
      <c r="F275" s="84"/>
      <c r="H275" s="90" t="s">
        <v>371</v>
      </c>
      <c r="I275" s="94">
        <v>4968</v>
      </c>
    </row>
    <row r="276" spans="1:9">
      <c r="A276" s="89" t="s">
        <v>372</v>
      </c>
      <c r="B276" s="81">
        <v>30</v>
      </c>
      <c r="C276" s="81">
        <v>78</v>
      </c>
      <c r="D276" s="82">
        <f t="shared" si="9"/>
        <v>2.6</v>
      </c>
      <c r="E276" s="83">
        <f t="shared" si="10"/>
        <v>-0.984299516908213</v>
      </c>
      <c r="F276" s="84"/>
      <c r="H276" s="90" t="s">
        <v>1484</v>
      </c>
      <c r="I276" s="94">
        <v>4968</v>
      </c>
    </row>
    <row r="277" spans="1:9">
      <c r="A277" s="97" t="s">
        <v>70</v>
      </c>
      <c r="B277" s="96">
        <f>SUM(B278,B281,B286,B290,B297,B300,B304,B309,B313,B316,B318,B321)</f>
        <v>19923</v>
      </c>
      <c r="C277" s="96">
        <f>SUM(C278,C281,C286,C290,C297,C300,C304,C309,C313,C316,C318,C321)</f>
        <v>10317</v>
      </c>
      <c r="D277" s="82">
        <f t="shared" si="9"/>
        <v>0.517843698238217</v>
      </c>
      <c r="E277" s="83">
        <f t="shared" si="10"/>
        <v>0.30943013072725</v>
      </c>
      <c r="F277" s="84"/>
      <c r="H277" s="98" t="s">
        <v>70</v>
      </c>
      <c r="I277" s="52">
        <v>7879</v>
      </c>
    </row>
    <row r="278" spans="1:9">
      <c r="A278" s="89" t="s">
        <v>373</v>
      </c>
      <c r="B278" s="81">
        <f>SUM(B279:B280)</f>
        <v>174</v>
      </c>
      <c r="C278" s="81">
        <f>SUM(C279:C280)</f>
        <v>94</v>
      </c>
      <c r="D278" s="82">
        <f t="shared" si="9"/>
        <v>0.540229885057471</v>
      </c>
      <c r="E278" s="83">
        <f t="shared" si="10"/>
        <v>0.160493827160494</v>
      </c>
      <c r="F278" s="84"/>
      <c r="H278" s="90" t="s">
        <v>373</v>
      </c>
      <c r="I278" s="94">
        <v>81</v>
      </c>
    </row>
    <row r="279" spans="1:9">
      <c r="A279" s="89" t="s">
        <v>152</v>
      </c>
      <c r="B279" s="81">
        <v>141</v>
      </c>
      <c r="C279" s="81">
        <v>67</v>
      </c>
      <c r="D279" s="82">
        <f t="shared" si="9"/>
        <v>0.475177304964539</v>
      </c>
      <c r="E279" s="83">
        <f t="shared" si="10"/>
        <v>-0.0563380281690141</v>
      </c>
      <c r="F279" s="84"/>
      <c r="H279" s="90" t="s">
        <v>1299</v>
      </c>
      <c r="I279" s="94">
        <v>71</v>
      </c>
    </row>
    <row r="280" ht="15" customHeight="1" spans="1:9">
      <c r="A280" s="89" t="s">
        <v>1485</v>
      </c>
      <c r="B280" s="81">
        <v>33</v>
      </c>
      <c r="C280" s="81">
        <v>27</v>
      </c>
      <c r="D280" s="82">
        <f t="shared" si="9"/>
        <v>0.818181818181818</v>
      </c>
      <c r="E280" s="83">
        <f t="shared" si="10"/>
        <v>1.7</v>
      </c>
      <c r="F280" s="84"/>
      <c r="H280" s="90" t="s">
        <v>1486</v>
      </c>
      <c r="I280" s="94">
        <v>10</v>
      </c>
    </row>
    <row r="281" spans="1:9">
      <c r="A281" s="89" t="s">
        <v>376</v>
      </c>
      <c r="B281" s="81">
        <f>SUM(B282:B285)</f>
        <v>6357</v>
      </c>
      <c r="C281" s="81">
        <f>SUM(C282:C285)</f>
        <v>2892</v>
      </c>
      <c r="D281" s="82">
        <f t="shared" si="9"/>
        <v>0.454931571495989</v>
      </c>
      <c r="E281" s="83">
        <f t="shared" si="10"/>
        <v>0.66685878962536</v>
      </c>
      <c r="F281" s="84"/>
      <c r="H281" s="90" t="s">
        <v>376</v>
      </c>
      <c r="I281" s="94">
        <v>1735</v>
      </c>
    </row>
    <row r="282" spans="1:9">
      <c r="A282" s="89" t="s">
        <v>1487</v>
      </c>
      <c r="B282" s="81">
        <v>4065</v>
      </c>
      <c r="C282" s="81">
        <v>2372</v>
      </c>
      <c r="D282" s="82">
        <f t="shared" si="9"/>
        <v>0.583517835178352</v>
      </c>
      <c r="E282" s="83">
        <f t="shared" si="10"/>
        <v>0.776779026217228</v>
      </c>
      <c r="F282" s="84"/>
      <c r="H282" s="90" t="s">
        <v>1488</v>
      </c>
      <c r="I282" s="94">
        <v>1335</v>
      </c>
    </row>
    <row r="283" spans="1:9">
      <c r="A283" s="89" t="s">
        <v>1489</v>
      </c>
      <c r="B283" s="81">
        <v>934</v>
      </c>
      <c r="C283" s="81">
        <v>502</v>
      </c>
      <c r="D283" s="82">
        <f t="shared" si="9"/>
        <v>0.537473233404711</v>
      </c>
      <c r="E283" s="83">
        <f t="shared" si="10"/>
        <v>0.255</v>
      </c>
      <c r="F283" s="84"/>
      <c r="H283" s="90" t="s">
        <v>1490</v>
      </c>
      <c r="I283" s="94">
        <v>400</v>
      </c>
    </row>
    <row r="284" spans="1:9">
      <c r="A284" s="89" t="s">
        <v>1491</v>
      </c>
      <c r="B284" s="81">
        <f>16+2</f>
        <v>18</v>
      </c>
      <c r="C284" s="81">
        <f>16+2</f>
        <v>18</v>
      </c>
      <c r="D284" s="82">
        <f t="shared" si="9"/>
        <v>1</v>
      </c>
      <c r="E284" s="83"/>
      <c r="F284" s="84"/>
      <c r="H284" s="90"/>
      <c r="I284" s="94"/>
    </row>
    <row r="285" spans="1:9">
      <c r="A285" s="89" t="s">
        <v>1492</v>
      </c>
      <c r="B285" s="81">
        <v>1340</v>
      </c>
      <c r="C285" s="81"/>
      <c r="D285" s="82">
        <f t="shared" si="9"/>
        <v>0</v>
      </c>
      <c r="E285" s="83"/>
      <c r="F285" s="84"/>
      <c r="H285" s="90" t="s">
        <v>1493</v>
      </c>
      <c r="I285" s="94"/>
    </row>
    <row r="286" spans="1:9">
      <c r="A286" s="89" t="s">
        <v>380</v>
      </c>
      <c r="B286" s="81">
        <f>SUM(B287:B289)</f>
        <v>3531</v>
      </c>
      <c r="C286" s="81">
        <f>SUM(C287:C289)</f>
        <v>1933</v>
      </c>
      <c r="D286" s="82">
        <f t="shared" si="9"/>
        <v>0.547436986689323</v>
      </c>
      <c r="E286" s="83">
        <f t="shared" si="10"/>
        <v>0.454477050413845</v>
      </c>
      <c r="F286" s="84"/>
      <c r="H286" s="90" t="s">
        <v>380</v>
      </c>
      <c r="I286" s="94">
        <v>1329</v>
      </c>
    </row>
    <row r="287" spans="1:9">
      <c r="A287" s="89" t="s">
        <v>1494</v>
      </c>
      <c r="B287" s="81">
        <v>821</v>
      </c>
      <c r="C287" s="81">
        <v>511</v>
      </c>
      <c r="D287" s="82">
        <f t="shared" si="9"/>
        <v>0.622411693057247</v>
      </c>
      <c r="E287" s="83">
        <f t="shared" si="10"/>
        <v>0.720538720538721</v>
      </c>
      <c r="F287" s="84"/>
      <c r="H287" s="90" t="s">
        <v>1495</v>
      </c>
      <c r="I287" s="94">
        <v>297</v>
      </c>
    </row>
    <row r="288" spans="1:9">
      <c r="A288" s="89" t="s">
        <v>1496</v>
      </c>
      <c r="B288" s="81">
        <v>2526</v>
      </c>
      <c r="C288" s="81">
        <v>1343</v>
      </c>
      <c r="D288" s="82">
        <f t="shared" si="9"/>
        <v>0.531670625494854</v>
      </c>
      <c r="E288" s="83">
        <f t="shared" si="10"/>
        <v>0.314090019569472</v>
      </c>
      <c r="F288" s="84"/>
      <c r="H288" s="90" t="s">
        <v>1497</v>
      </c>
      <c r="I288" s="94">
        <v>1022</v>
      </c>
    </row>
    <row r="289" spans="1:9">
      <c r="A289" s="89" t="s">
        <v>1498</v>
      </c>
      <c r="B289" s="81">
        <f>204-20</f>
        <v>184</v>
      </c>
      <c r="C289" s="81">
        <v>79</v>
      </c>
      <c r="D289" s="82">
        <f t="shared" si="9"/>
        <v>0.429347826086957</v>
      </c>
      <c r="E289" s="83">
        <f t="shared" si="10"/>
        <v>6.9</v>
      </c>
      <c r="F289" s="84"/>
      <c r="H289" s="90" t="s">
        <v>1499</v>
      </c>
      <c r="I289" s="94">
        <v>10</v>
      </c>
    </row>
    <row r="290" spans="1:9">
      <c r="A290" s="89" t="s">
        <v>384</v>
      </c>
      <c r="B290" s="81">
        <f>SUM(B291:B296)</f>
        <v>3885</v>
      </c>
      <c r="C290" s="81">
        <f>SUM(C291:C296)</f>
        <v>1356</v>
      </c>
      <c r="D290" s="82">
        <f t="shared" si="9"/>
        <v>0.349034749034749</v>
      </c>
      <c r="E290" s="83">
        <f t="shared" si="10"/>
        <v>0.36144578313253</v>
      </c>
      <c r="F290" s="84"/>
      <c r="H290" s="90" t="s">
        <v>384</v>
      </c>
      <c r="I290" s="94">
        <v>996</v>
      </c>
    </row>
    <row r="291" spans="1:9">
      <c r="A291" s="89" t="s">
        <v>385</v>
      </c>
      <c r="B291" s="81">
        <v>516</v>
      </c>
      <c r="C291" s="81">
        <v>303</v>
      </c>
      <c r="D291" s="82">
        <f t="shared" si="9"/>
        <v>0.587209302325581</v>
      </c>
      <c r="E291" s="83">
        <f t="shared" si="10"/>
        <v>0.655737704918033</v>
      </c>
      <c r="F291" s="84"/>
      <c r="H291" s="90" t="s">
        <v>1500</v>
      </c>
      <c r="I291" s="94">
        <v>183</v>
      </c>
    </row>
    <row r="292" spans="1:9">
      <c r="A292" s="89" t="s">
        <v>386</v>
      </c>
      <c r="B292" s="81">
        <v>555</v>
      </c>
      <c r="C292" s="81">
        <v>295</v>
      </c>
      <c r="D292" s="82">
        <f t="shared" si="9"/>
        <v>0.531531531531532</v>
      </c>
      <c r="E292" s="83">
        <f t="shared" si="10"/>
        <v>0.620879120879121</v>
      </c>
      <c r="F292" s="84"/>
      <c r="H292" s="90" t="s">
        <v>1501</v>
      </c>
      <c r="I292" s="94">
        <v>182</v>
      </c>
    </row>
    <row r="293" spans="1:9">
      <c r="A293" s="89" t="s">
        <v>387</v>
      </c>
      <c r="B293" s="81">
        <v>493</v>
      </c>
      <c r="C293" s="81">
        <v>261</v>
      </c>
      <c r="D293" s="82">
        <f t="shared" si="9"/>
        <v>0.529411764705882</v>
      </c>
      <c r="E293" s="83">
        <f t="shared" si="10"/>
        <v>0.305</v>
      </c>
      <c r="F293" s="84"/>
      <c r="H293" s="90" t="s">
        <v>1502</v>
      </c>
      <c r="I293" s="94">
        <v>200</v>
      </c>
    </row>
    <row r="294" spans="1:9">
      <c r="A294" s="89" t="s">
        <v>1503</v>
      </c>
      <c r="B294" s="81">
        <f>2222-2</f>
        <v>2220</v>
      </c>
      <c r="C294" s="81">
        <v>489</v>
      </c>
      <c r="D294" s="82">
        <f t="shared" si="9"/>
        <v>0.22027027027027</v>
      </c>
      <c r="E294" s="83">
        <f t="shared" si="10"/>
        <v>0.244274809160305</v>
      </c>
      <c r="F294" s="84"/>
      <c r="H294" s="90" t="s">
        <v>1504</v>
      </c>
      <c r="I294" s="94">
        <v>393</v>
      </c>
    </row>
    <row r="295" spans="1:9">
      <c r="A295" s="89" t="s">
        <v>1505</v>
      </c>
      <c r="B295" s="81">
        <f>184-83</f>
        <v>101</v>
      </c>
      <c r="C295" s="81">
        <v>8</v>
      </c>
      <c r="D295" s="82">
        <f t="shared" si="9"/>
        <v>0.0792079207920792</v>
      </c>
      <c r="E295" s="83">
        <f t="shared" si="10"/>
        <v>-0.789473684210526</v>
      </c>
      <c r="F295" s="84"/>
      <c r="H295" s="90" t="s">
        <v>1506</v>
      </c>
      <c r="I295" s="94">
        <v>38</v>
      </c>
    </row>
    <row r="296" spans="1:9">
      <c r="A296" s="89" t="s">
        <v>390</v>
      </c>
      <c r="B296" s="81"/>
      <c r="C296" s="81"/>
      <c r="D296" s="82"/>
      <c r="E296" s="83"/>
      <c r="F296" s="84"/>
      <c r="H296" s="90" t="s">
        <v>1507</v>
      </c>
      <c r="I296" s="94"/>
    </row>
    <row r="297" spans="1:9">
      <c r="A297" s="89" t="s">
        <v>391</v>
      </c>
      <c r="B297" s="81">
        <f>SUM(B298:B299)</f>
        <v>215</v>
      </c>
      <c r="C297" s="81">
        <f>SUM(C298:C299)</f>
        <v>144</v>
      </c>
      <c r="D297" s="82">
        <f t="shared" si="9"/>
        <v>0.669767441860465</v>
      </c>
      <c r="E297" s="83"/>
      <c r="F297" s="84"/>
      <c r="H297" s="90" t="s">
        <v>391</v>
      </c>
      <c r="I297" s="94"/>
    </row>
    <row r="298" spans="1:9">
      <c r="A298" s="89" t="s">
        <v>1508</v>
      </c>
      <c r="B298" s="81">
        <v>215</v>
      </c>
      <c r="C298" s="81">
        <v>144</v>
      </c>
      <c r="D298" s="82">
        <f t="shared" si="9"/>
        <v>0.669767441860465</v>
      </c>
      <c r="E298" s="83"/>
      <c r="F298" s="84"/>
      <c r="H298" s="90" t="s">
        <v>1509</v>
      </c>
      <c r="I298" s="94"/>
    </row>
    <row r="299" spans="1:9">
      <c r="A299" s="89" t="s">
        <v>1510</v>
      </c>
      <c r="B299" s="81"/>
      <c r="C299" s="81"/>
      <c r="D299" s="82"/>
      <c r="E299" s="83"/>
      <c r="F299" s="84"/>
      <c r="H299" s="90" t="s">
        <v>1511</v>
      </c>
      <c r="I299" s="94"/>
    </row>
    <row r="300" spans="1:9">
      <c r="A300" s="89" t="s">
        <v>394</v>
      </c>
      <c r="B300" s="81">
        <f>SUM(B301:B303)</f>
        <v>1227</v>
      </c>
      <c r="C300" s="81">
        <f>SUM(C301:C303)</f>
        <v>428</v>
      </c>
      <c r="D300" s="82">
        <f t="shared" si="9"/>
        <v>0.34881825590872</v>
      </c>
      <c r="E300" s="83">
        <f t="shared" si="10"/>
        <v>0.380645161290323</v>
      </c>
      <c r="F300" s="84"/>
      <c r="H300" s="90" t="s">
        <v>394</v>
      </c>
      <c r="I300" s="94">
        <v>310</v>
      </c>
    </row>
    <row r="301" spans="1:9">
      <c r="A301" s="89" t="s">
        <v>1512</v>
      </c>
      <c r="B301" s="81">
        <v>419</v>
      </c>
      <c r="C301" s="81">
        <v>176</v>
      </c>
      <c r="D301" s="82">
        <f t="shared" si="9"/>
        <v>0.420047732696897</v>
      </c>
      <c r="E301" s="83">
        <f t="shared" si="10"/>
        <v>0.0114942528735632</v>
      </c>
      <c r="F301" s="84"/>
      <c r="H301" s="90" t="s">
        <v>1513</v>
      </c>
      <c r="I301" s="94">
        <v>174</v>
      </c>
    </row>
    <row r="302" spans="1:9">
      <c r="A302" s="89" t="s">
        <v>1514</v>
      </c>
      <c r="B302" s="81"/>
      <c r="C302" s="81"/>
      <c r="D302" s="82"/>
      <c r="E302" s="83"/>
      <c r="F302" s="84"/>
      <c r="H302" s="90" t="s">
        <v>1515</v>
      </c>
      <c r="I302" s="94"/>
    </row>
    <row r="303" spans="1:9">
      <c r="A303" s="89" t="s">
        <v>1516</v>
      </c>
      <c r="B303" s="81">
        <f>814-6</f>
        <v>808</v>
      </c>
      <c r="C303" s="81">
        <v>252</v>
      </c>
      <c r="D303" s="82">
        <f t="shared" si="9"/>
        <v>0.311881188118812</v>
      </c>
      <c r="E303" s="83">
        <f t="shared" si="10"/>
        <v>0.852941176470588</v>
      </c>
      <c r="F303" s="84"/>
      <c r="H303" s="90" t="s">
        <v>1517</v>
      </c>
      <c r="I303" s="94">
        <v>136</v>
      </c>
    </row>
    <row r="304" spans="1:9">
      <c r="A304" s="89" t="s">
        <v>1518</v>
      </c>
      <c r="B304" s="81">
        <f>SUM(B305:B308)</f>
        <v>818</v>
      </c>
      <c r="C304" s="81">
        <f>SUM(C305:C308)</f>
        <v>439</v>
      </c>
      <c r="D304" s="82">
        <f t="shared" si="9"/>
        <v>0.536674816625917</v>
      </c>
      <c r="E304" s="83">
        <f t="shared" si="10"/>
        <v>0.519031141868512</v>
      </c>
      <c r="F304" s="84"/>
      <c r="H304" s="90" t="s">
        <v>1518</v>
      </c>
      <c r="I304" s="94">
        <v>289</v>
      </c>
    </row>
    <row r="305" spans="1:9">
      <c r="A305" s="89" t="s">
        <v>152</v>
      </c>
      <c r="B305" s="81">
        <v>248</v>
      </c>
      <c r="C305" s="81">
        <v>86</v>
      </c>
      <c r="D305" s="82">
        <f t="shared" si="9"/>
        <v>0.346774193548387</v>
      </c>
      <c r="E305" s="83">
        <f t="shared" si="10"/>
        <v>0.131578947368421</v>
      </c>
      <c r="F305" s="84"/>
      <c r="H305" s="90" t="s">
        <v>1289</v>
      </c>
      <c r="I305" s="94">
        <v>76</v>
      </c>
    </row>
    <row r="306" spans="1:9">
      <c r="A306" s="89" t="s">
        <v>1519</v>
      </c>
      <c r="B306" s="81"/>
      <c r="C306" s="81">
        <v>12</v>
      </c>
      <c r="D306" s="82"/>
      <c r="E306" s="83"/>
      <c r="F306" s="84"/>
      <c r="H306" s="90" t="s">
        <v>1520</v>
      </c>
      <c r="I306" s="94"/>
    </row>
    <row r="307" spans="1:9">
      <c r="A307" s="89" t="s">
        <v>119</v>
      </c>
      <c r="B307" s="81">
        <v>562</v>
      </c>
      <c r="C307" s="81">
        <v>333</v>
      </c>
      <c r="D307" s="82">
        <f t="shared" si="9"/>
        <v>0.592526690391459</v>
      </c>
      <c r="E307" s="83">
        <f t="shared" si="10"/>
        <v>0.608695652173913</v>
      </c>
      <c r="F307" s="84"/>
      <c r="H307" s="90" t="s">
        <v>1306</v>
      </c>
      <c r="I307" s="94">
        <v>207</v>
      </c>
    </row>
    <row r="308" spans="1:9">
      <c r="A308" s="89" t="s">
        <v>1521</v>
      </c>
      <c r="B308" s="81">
        <v>8</v>
      </c>
      <c r="C308" s="81">
        <v>8</v>
      </c>
      <c r="D308" s="82">
        <f t="shared" si="9"/>
        <v>1</v>
      </c>
      <c r="E308" s="83">
        <f t="shared" si="10"/>
        <v>0.333333333333333</v>
      </c>
      <c r="F308" s="84"/>
      <c r="H308" s="90" t="s">
        <v>1522</v>
      </c>
      <c r="I308" s="94">
        <v>6</v>
      </c>
    </row>
    <row r="309" spans="1:9">
      <c r="A309" s="89" t="s">
        <v>403</v>
      </c>
      <c r="B309" s="81">
        <f>SUM(B310:B312)</f>
        <v>653</v>
      </c>
      <c r="C309" s="81">
        <f>SUM(C310:C312)</f>
        <v>211</v>
      </c>
      <c r="D309" s="82">
        <f t="shared" si="9"/>
        <v>0.32312404287902</v>
      </c>
      <c r="E309" s="83">
        <f t="shared" si="10"/>
        <v>1.74025974025974</v>
      </c>
      <c r="F309" s="84"/>
      <c r="H309" s="90" t="s">
        <v>403</v>
      </c>
      <c r="I309" s="94">
        <v>77</v>
      </c>
    </row>
    <row r="310" spans="1:9">
      <c r="A310" s="89" t="s">
        <v>404</v>
      </c>
      <c r="B310" s="81">
        <v>208</v>
      </c>
      <c r="C310" s="81">
        <v>111</v>
      </c>
      <c r="D310" s="82">
        <f t="shared" si="9"/>
        <v>0.533653846153846</v>
      </c>
      <c r="E310" s="83">
        <f t="shared" si="10"/>
        <v>0.441558441558442</v>
      </c>
      <c r="F310" s="84"/>
      <c r="H310" s="90" t="s">
        <v>1523</v>
      </c>
      <c r="I310" s="94">
        <v>77</v>
      </c>
    </row>
    <row r="311" spans="1:9">
      <c r="A311" s="89" t="s">
        <v>405</v>
      </c>
      <c r="B311" s="81">
        <v>109</v>
      </c>
      <c r="C311" s="81"/>
      <c r="D311" s="82">
        <f t="shared" si="9"/>
        <v>0</v>
      </c>
      <c r="E311" s="83"/>
      <c r="F311" s="84"/>
      <c r="H311" s="90" t="s">
        <v>1524</v>
      </c>
      <c r="I311" s="94"/>
    </row>
    <row r="312" spans="1:9">
      <c r="A312" s="89" t="s">
        <v>406</v>
      </c>
      <c r="B312" s="81">
        <v>336</v>
      </c>
      <c r="C312" s="81">
        <v>100</v>
      </c>
      <c r="D312" s="82">
        <f t="shared" si="9"/>
        <v>0.297619047619048</v>
      </c>
      <c r="E312" s="83"/>
      <c r="F312" s="84"/>
      <c r="H312" s="90" t="s">
        <v>1525</v>
      </c>
      <c r="I312" s="94"/>
    </row>
    <row r="313" spans="1:9">
      <c r="A313" s="89" t="s">
        <v>407</v>
      </c>
      <c r="B313" s="81">
        <f>SUM(B314:B315)</f>
        <v>2074</v>
      </c>
      <c r="C313" s="81">
        <f>SUM(C314:C315)</f>
        <v>2079</v>
      </c>
      <c r="D313" s="82">
        <f t="shared" si="9"/>
        <v>1.00241080038573</v>
      </c>
      <c r="E313" s="83">
        <f t="shared" si="10"/>
        <v>0.190721649484536</v>
      </c>
      <c r="F313" s="84"/>
      <c r="H313" s="90" t="s">
        <v>1526</v>
      </c>
      <c r="I313" s="94">
        <v>1746</v>
      </c>
    </row>
    <row r="314" ht="16.15" customHeight="1" spans="1:9">
      <c r="A314" s="89" t="s">
        <v>1527</v>
      </c>
      <c r="B314" s="81">
        <v>2074</v>
      </c>
      <c r="C314" s="81">
        <v>2079</v>
      </c>
      <c r="D314" s="82">
        <f t="shared" si="9"/>
        <v>1.00241080038573</v>
      </c>
      <c r="E314" s="83">
        <f t="shared" si="10"/>
        <v>0.564334085778781</v>
      </c>
      <c r="F314" s="84"/>
      <c r="H314" s="90" t="s">
        <v>1528</v>
      </c>
      <c r="I314" s="94">
        <v>1329</v>
      </c>
    </row>
    <row r="315" ht="16.15" customHeight="1" spans="1:9">
      <c r="A315" s="89" t="s">
        <v>408</v>
      </c>
      <c r="B315" s="81"/>
      <c r="C315" s="81"/>
      <c r="D315" s="82"/>
      <c r="E315" s="83">
        <f t="shared" si="10"/>
        <v>-1</v>
      </c>
      <c r="F315" s="84"/>
      <c r="H315" s="91" t="s">
        <v>409</v>
      </c>
      <c r="I315" s="94">
        <v>417</v>
      </c>
    </row>
    <row r="316" spans="1:9">
      <c r="A316" s="89" t="s">
        <v>410</v>
      </c>
      <c r="B316" s="81">
        <f>SUM(B317)</f>
        <v>383</v>
      </c>
      <c r="C316" s="81">
        <f>SUM(C317)</f>
        <v>206</v>
      </c>
      <c r="D316" s="82">
        <f t="shared" si="9"/>
        <v>0.537859007832898</v>
      </c>
      <c r="E316" s="83">
        <f t="shared" si="10"/>
        <v>-0.556989247311828</v>
      </c>
      <c r="F316" s="84"/>
      <c r="H316" s="90" t="s">
        <v>1529</v>
      </c>
      <c r="I316" s="94">
        <v>465</v>
      </c>
    </row>
    <row r="317" spans="1:9">
      <c r="A317" s="89" t="s">
        <v>1530</v>
      </c>
      <c r="B317" s="81">
        <v>383</v>
      </c>
      <c r="C317" s="81">
        <v>206</v>
      </c>
      <c r="D317" s="82">
        <f t="shared" si="9"/>
        <v>0.537859007832898</v>
      </c>
      <c r="E317" s="83">
        <f t="shared" si="10"/>
        <v>-0.556989247311828</v>
      </c>
      <c r="F317" s="84"/>
      <c r="H317" s="90" t="s">
        <v>1531</v>
      </c>
      <c r="I317" s="94">
        <v>465</v>
      </c>
    </row>
    <row r="318" spans="1:9">
      <c r="A318" s="89" t="s">
        <v>412</v>
      </c>
      <c r="B318" s="81">
        <f>SUM(B319:B320)</f>
        <v>70</v>
      </c>
      <c r="C318" s="81">
        <f>SUM(C319:C320)</f>
        <v>25</v>
      </c>
      <c r="D318" s="82">
        <f t="shared" si="9"/>
        <v>0.357142857142857</v>
      </c>
      <c r="E318" s="83">
        <f t="shared" si="10"/>
        <v>-0.285714285714286</v>
      </c>
      <c r="F318" s="84"/>
      <c r="H318" s="90" t="s">
        <v>1532</v>
      </c>
      <c r="I318" s="94">
        <v>35</v>
      </c>
    </row>
    <row r="319" spans="1:9">
      <c r="A319" s="89" t="s">
        <v>1533</v>
      </c>
      <c r="B319" s="81">
        <v>70</v>
      </c>
      <c r="C319" s="81">
        <v>25</v>
      </c>
      <c r="D319" s="82">
        <f t="shared" si="9"/>
        <v>0.357142857142857</v>
      </c>
      <c r="E319" s="83">
        <f t="shared" si="10"/>
        <v>-0.285714285714286</v>
      </c>
      <c r="F319" s="84"/>
      <c r="H319" s="90" t="s">
        <v>1534</v>
      </c>
      <c r="I319" s="94">
        <v>35</v>
      </c>
    </row>
    <row r="320" spans="1:9">
      <c r="A320" s="89" t="s">
        <v>1535</v>
      </c>
      <c r="B320" s="81"/>
      <c r="C320" s="81"/>
      <c r="D320" s="82"/>
      <c r="E320" s="83"/>
      <c r="F320" s="84"/>
      <c r="H320" s="90" t="s">
        <v>1536</v>
      </c>
      <c r="I320" s="94"/>
    </row>
    <row r="321" spans="1:9">
      <c r="A321" s="89" t="s">
        <v>414</v>
      </c>
      <c r="B321" s="81">
        <f>SUM(B322)</f>
        <v>536</v>
      </c>
      <c r="C321" s="81">
        <f t="shared" ref="C321:C326" si="11">SUM(C322)</f>
        <v>510</v>
      </c>
      <c r="D321" s="82">
        <f t="shared" si="9"/>
        <v>0.951492537313433</v>
      </c>
      <c r="E321" s="83">
        <f t="shared" si="10"/>
        <v>-0.375</v>
      </c>
      <c r="F321" s="84"/>
      <c r="H321" s="90" t="s">
        <v>414</v>
      </c>
      <c r="I321" s="94">
        <v>816</v>
      </c>
    </row>
    <row r="322" spans="1:9">
      <c r="A322" s="89" t="s">
        <v>415</v>
      </c>
      <c r="B322" s="81">
        <v>536</v>
      </c>
      <c r="C322" s="81">
        <v>510</v>
      </c>
      <c r="D322" s="82">
        <f t="shared" si="9"/>
        <v>0.951492537313433</v>
      </c>
      <c r="E322" s="83">
        <f t="shared" si="10"/>
        <v>-0.375</v>
      </c>
      <c r="F322" s="84"/>
      <c r="H322" s="90" t="s">
        <v>1537</v>
      </c>
      <c r="I322" s="94">
        <v>816</v>
      </c>
    </row>
    <row r="323" spans="1:9">
      <c r="A323" s="102" t="s">
        <v>71</v>
      </c>
      <c r="B323" s="96">
        <f>SUM(B324,B326,B328,B333,B335,B338,B341,B342,B343,B344,B346,B348,B349,B350,B351,B352)</f>
        <v>3836</v>
      </c>
      <c r="C323" s="96">
        <f>SUM(C324,C326,C328,C333,C335,C338,C341,C342,C343,C344,C346,C348,C349,C350,C351,C352)</f>
        <v>1410</v>
      </c>
      <c r="D323" s="82">
        <f t="shared" si="9"/>
        <v>0.367570385818561</v>
      </c>
      <c r="E323" s="83">
        <f t="shared" si="10"/>
        <v>-0.0126050420168067</v>
      </c>
      <c r="F323" s="84"/>
      <c r="H323" s="103" t="s">
        <v>71</v>
      </c>
      <c r="I323" s="52">
        <v>1428</v>
      </c>
    </row>
    <row r="324" spans="1:9">
      <c r="A324" s="89" t="s">
        <v>416</v>
      </c>
      <c r="B324" s="81">
        <f>SUM(B325)</f>
        <v>434</v>
      </c>
      <c r="C324" s="81">
        <f t="shared" si="11"/>
        <v>105</v>
      </c>
      <c r="D324" s="82">
        <f t="shared" si="9"/>
        <v>0.241935483870968</v>
      </c>
      <c r="E324" s="83">
        <f t="shared" si="10"/>
        <v>0.129032258064516</v>
      </c>
      <c r="F324" s="84"/>
      <c r="H324" s="90" t="s">
        <v>416</v>
      </c>
      <c r="I324" s="94">
        <v>93</v>
      </c>
    </row>
    <row r="325" spans="1:9">
      <c r="A325" s="89" t="s">
        <v>152</v>
      </c>
      <c r="B325" s="81">
        <v>434</v>
      </c>
      <c r="C325" s="81">
        <v>105</v>
      </c>
      <c r="D325" s="82">
        <f t="shared" ref="D325:D387" si="12">C325/B325</f>
        <v>0.241935483870968</v>
      </c>
      <c r="E325" s="83">
        <f t="shared" si="10"/>
        <v>0.129032258064516</v>
      </c>
      <c r="F325" s="84"/>
      <c r="H325" s="90" t="s">
        <v>1289</v>
      </c>
      <c r="I325" s="94">
        <v>93</v>
      </c>
    </row>
    <row r="326" spans="1:9">
      <c r="A326" s="89" t="s">
        <v>419</v>
      </c>
      <c r="B326" s="81">
        <f>SUM(B327)</f>
        <v>1601</v>
      </c>
      <c r="C326" s="81">
        <f t="shared" si="11"/>
        <v>610</v>
      </c>
      <c r="D326" s="82">
        <f t="shared" si="12"/>
        <v>0.381011867582761</v>
      </c>
      <c r="E326" s="83">
        <f t="shared" si="10"/>
        <v>0.0499139414802065</v>
      </c>
      <c r="F326" s="84"/>
      <c r="H326" s="90" t="s">
        <v>419</v>
      </c>
      <c r="I326" s="94">
        <v>581</v>
      </c>
    </row>
    <row r="327" spans="1:9">
      <c r="A327" s="89" t="s">
        <v>1538</v>
      </c>
      <c r="B327" s="81">
        <v>1601</v>
      </c>
      <c r="C327" s="81">
        <v>610</v>
      </c>
      <c r="D327" s="82">
        <f t="shared" si="12"/>
        <v>0.381011867582761</v>
      </c>
      <c r="E327" s="83">
        <f t="shared" si="10"/>
        <v>0.0499139414802065</v>
      </c>
      <c r="F327" s="84"/>
      <c r="H327" s="90" t="s">
        <v>1539</v>
      </c>
      <c r="I327" s="94">
        <v>581</v>
      </c>
    </row>
    <row r="328" spans="1:9">
      <c r="A328" s="89" t="s">
        <v>421</v>
      </c>
      <c r="B328" s="81">
        <f>SUM(B329:B332)</f>
        <v>1467</v>
      </c>
      <c r="C328" s="81">
        <f>SUM(C329:C332)</f>
        <v>684</v>
      </c>
      <c r="D328" s="82">
        <f t="shared" si="12"/>
        <v>0.466257668711656</v>
      </c>
      <c r="E328" s="83">
        <f t="shared" si="10"/>
        <v>3.75</v>
      </c>
      <c r="F328" s="84"/>
      <c r="H328" s="90" t="s">
        <v>421</v>
      </c>
      <c r="I328" s="94">
        <v>144</v>
      </c>
    </row>
    <row r="329" spans="1:9">
      <c r="A329" s="89" t="s">
        <v>422</v>
      </c>
      <c r="B329" s="81">
        <v>275</v>
      </c>
      <c r="C329" s="81"/>
      <c r="D329" s="82">
        <f t="shared" si="12"/>
        <v>0</v>
      </c>
      <c r="E329" s="83"/>
      <c r="F329" s="84"/>
      <c r="H329" s="90" t="s">
        <v>1540</v>
      </c>
      <c r="I329" s="94"/>
    </row>
    <row r="330" spans="1:9">
      <c r="A330" s="89" t="s">
        <v>1541</v>
      </c>
      <c r="B330" s="81">
        <v>562</v>
      </c>
      <c r="C330" s="81">
        <v>270</v>
      </c>
      <c r="D330" s="82">
        <f t="shared" si="12"/>
        <v>0.480427046263345</v>
      </c>
      <c r="E330" s="83"/>
      <c r="F330" s="84"/>
      <c r="H330" s="90"/>
      <c r="I330" s="94"/>
    </row>
    <row r="331" spans="1:9">
      <c r="A331" s="89" t="s">
        <v>1542</v>
      </c>
      <c r="B331" s="81">
        <v>630</v>
      </c>
      <c r="C331" s="81">
        <v>414</v>
      </c>
      <c r="D331" s="82">
        <f t="shared" si="12"/>
        <v>0.657142857142857</v>
      </c>
      <c r="E331" s="83">
        <f>(C331-I331)/I331</f>
        <v>3.40425531914894</v>
      </c>
      <c r="F331" s="84"/>
      <c r="H331" s="90" t="s">
        <v>1543</v>
      </c>
      <c r="I331" s="94">
        <v>94</v>
      </c>
    </row>
    <row r="332" spans="1:9">
      <c r="A332" s="89" t="s">
        <v>425</v>
      </c>
      <c r="B332" s="81"/>
      <c r="C332" s="81"/>
      <c r="D332" s="82"/>
      <c r="E332" s="83">
        <f>(C332-I332)/I332</f>
        <v>-1</v>
      </c>
      <c r="F332" s="84"/>
      <c r="H332" s="90" t="s">
        <v>1544</v>
      </c>
      <c r="I332" s="94">
        <v>50</v>
      </c>
    </row>
    <row r="333" spans="1:9">
      <c r="A333" s="89" t="s">
        <v>426</v>
      </c>
      <c r="B333" s="81"/>
      <c r="C333" s="81"/>
      <c r="D333" s="82"/>
      <c r="E333" s="83"/>
      <c r="F333" s="84"/>
      <c r="H333" s="90" t="s">
        <v>426</v>
      </c>
      <c r="I333" s="94"/>
    </row>
    <row r="334" spans="1:9">
      <c r="A334" s="89" t="s">
        <v>1545</v>
      </c>
      <c r="B334" s="81"/>
      <c r="C334" s="81"/>
      <c r="D334" s="82"/>
      <c r="E334" s="83"/>
      <c r="F334" s="84"/>
      <c r="H334" s="91" t="s">
        <v>1546</v>
      </c>
      <c r="I334" s="94"/>
    </row>
    <row r="335" spans="1:9">
      <c r="A335" s="89" t="s">
        <v>428</v>
      </c>
      <c r="B335" s="81">
        <f>SUM(B336:B337)</f>
        <v>27</v>
      </c>
      <c r="C335" s="81">
        <f>SUM(C336:C337)</f>
        <v>0</v>
      </c>
      <c r="D335" s="82">
        <f t="shared" si="12"/>
        <v>0</v>
      </c>
      <c r="E335" s="83"/>
      <c r="F335" s="84"/>
      <c r="H335" s="90" t="s">
        <v>428</v>
      </c>
      <c r="I335" s="94"/>
    </row>
    <row r="336" spans="1:9">
      <c r="A336" s="89" t="s">
        <v>1547</v>
      </c>
      <c r="B336" s="81"/>
      <c r="C336" s="81"/>
      <c r="D336" s="82"/>
      <c r="E336" s="83"/>
      <c r="F336" s="84"/>
      <c r="H336" s="90" t="s">
        <v>1548</v>
      </c>
      <c r="I336" s="94"/>
    </row>
    <row r="337" spans="1:9">
      <c r="A337" s="89" t="s">
        <v>1549</v>
      </c>
      <c r="B337" s="81">
        <f>32-5</f>
        <v>27</v>
      </c>
      <c r="C337" s="81"/>
      <c r="D337" s="82">
        <f t="shared" si="12"/>
        <v>0</v>
      </c>
      <c r="E337" s="83"/>
      <c r="F337" s="84"/>
      <c r="H337" s="90" t="s">
        <v>1550</v>
      </c>
      <c r="I337" s="94"/>
    </row>
    <row r="338" spans="1:9">
      <c r="A338" s="89" t="s">
        <v>434</v>
      </c>
      <c r="B338" s="81">
        <f>SUM(B339:B340)</f>
        <v>177</v>
      </c>
      <c r="C338" s="81">
        <f>SUM(C339:C340)</f>
        <v>11</v>
      </c>
      <c r="D338" s="82">
        <f t="shared" si="12"/>
        <v>0.0621468926553672</v>
      </c>
      <c r="E338" s="83">
        <f>(C338-I338)/I338</f>
        <v>-0.981967213114754</v>
      </c>
      <c r="F338" s="84"/>
      <c r="H338" s="90" t="s">
        <v>434</v>
      </c>
      <c r="I338" s="94">
        <v>610</v>
      </c>
    </row>
    <row r="339" spans="1:9">
      <c r="A339" s="89" t="s">
        <v>1551</v>
      </c>
      <c r="B339" s="81">
        <v>162</v>
      </c>
      <c r="C339" s="81"/>
      <c r="D339" s="82">
        <f t="shared" si="12"/>
        <v>0</v>
      </c>
      <c r="E339" s="83">
        <f>(C339-I339)/I339</f>
        <v>-1</v>
      </c>
      <c r="F339" s="84"/>
      <c r="H339" s="90" t="s">
        <v>1552</v>
      </c>
      <c r="I339" s="94">
        <v>610</v>
      </c>
    </row>
    <row r="340" spans="1:9">
      <c r="A340" s="89" t="s">
        <v>1553</v>
      </c>
      <c r="B340" s="81">
        <v>15</v>
      </c>
      <c r="C340" s="81">
        <v>11</v>
      </c>
      <c r="D340" s="82">
        <f t="shared" si="12"/>
        <v>0.733333333333333</v>
      </c>
      <c r="E340" s="83"/>
      <c r="F340" s="84"/>
      <c r="H340" s="90"/>
      <c r="I340" s="94"/>
    </row>
    <row r="341" spans="1:9">
      <c r="A341" s="89" t="s">
        <v>437</v>
      </c>
      <c r="B341" s="81"/>
      <c r="C341" s="81"/>
      <c r="D341" s="82"/>
      <c r="E341" s="83"/>
      <c r="F341" s="84"/>
      <c r="H341" s="90" t="s">
        <v>437</v>
      </c>
      <c r="I341" s="94"/>
    </row>
    <row r="342" spans="1:9">
      <c r="A342" s="89" t="s">
        <v>438</v>
      </c>
      <c r="B342" s="81"/>
      <c r="C342" s="81"/>
      <c r="D342" s="82"/>
      <c r="E342" s="83"/>
      <c r="F342" s="84"/>
      <c r="H342" s="90" t="s">
        <v>438</v>
      </c>
      <c r="I342" s="94"/>
    </row>
    <row r="343" spans="1:9">
      <c r="A343" s="89" t="s">
        <v>439</v>
      </c>
      <c r="B343" s="81"/>
      <c r="C343" s="81"/>
      <c r="D343" s="82"/>
      <c r="E343" s="83"/>
      <c r="F343" s="84"/>
      <c r="H343" s="90" t="s">
        <v>439</v>
      </c>
      <c r="I343" s="94"/>
    </row>
    <row r="344" spans="1:9">
      <c r="A344" s="89" t="s">
        <v>440</v>
      </c>
      <c r="B344" s="81">
        <f>SUM(B345)</f>
        <v>130</v>
      </c>
      <c r="C344" s="81">
        <f>SUM(C345)</f>
        <v>0</v>
      </c>
      <c r="D344" s="82">
        <f t="shared" si="12"/>
        <v>0</v>
      </c>
      <c r="E344" s="83"/>
      <c r="F344" s="84"/>
      <c r="H344" s="90" t="s">
        <v>440</v>
      </c>
      <c r="I344" s="94"/>
    </row>
    <row r="345" spans="1:9">
      <c r="A345" s="89" t="s">
        <v>1554</v>
      </c>
      <c r="B345" s="81">
        <f>207-77</f>
        <v>130</v>
      </c>
      <c r="C345" s="81"/>
      <c r="D345" s="82">
        <f t="shared" si="12"/>
        <v>0</v>
      </c>
      <c r="E345" s="83"/>
      <c r="F345" s="84"/>
      <c r="H345" s="90" t="s">
        <v>1555</v>
      </c>
      <c r="I345" s="94"/>
    </row>
    <row r="346" spans="1:9">
      <c r="A346" s="89" t="s">
        <v>442</v>
      </c>
      <c r="B346" s="81"/>
      <c r="C346" s="81"/>
      <c r="D346" s="82"/>
      <c r="E346" s="83"/>
      <c r="F346" s="84"/>
      <c r="H346" s="90" t="s">
        <v>442</v>
      </c>
      <c r="I346" s="94"/>
    </row>
    <row r="347" spans="1:9">
      <c r="A347" s="89" t="s">
        <v>443</v>
      </c>
      <c r="B347" s="81"/>
      <c r="C347" s="81"/>
      <c r="D347" s="82"/>
      <c r="E347" s="83"/>
      <c r="F347" s="84"/>
      <c r="H347" s="90" t="s">
        <v>1556</v>
      </c>
      <c r="I347" s="94"/>
    </row>
    <row r="348" spans="1:9">
      <c r="A348" s="89" t="s">
        <v>445</v>
      </c>
      <c r="B348" s="81"/>
      <c r="C348" s="81"/>
      <c r="D348" s="82"/>
      <c r="E348" s="83"/>
      <c r="F348" s="84"/>
      <c r="H348" s="90" t="s">
        <v>445</v>
      </c>
      <c r="I348" s="94"/>
    </row>
    <row r="349" spans="1:9">
      <c r="A349" s="89" t="s">
        <v>446</v>
      </c>
      <c r="B349" s="81"/>
      <c r="C349" s="81"/>
      <c r="D349" s="82"/>
      <c r="E349" s="83"/>
      <c r="F349" s="84"/>
      <c r="H349" s="90" t="s">
        <v>446</v>
      </c>
      <c r="I349" s="94"/>
    </row>
    <row r="350" spans="1:9">
      <c r="A350" s="89" t="s">
        <v>447</v>
      </c>
      <c r="B350" s="81"/>
      <c r="C350" s="81"/>
      <c r="D350" s="82"/>
      <c r="E350" s="83"/>
      <c r="F350" s="84"/>
      <c r="H350" s="90" t="s">
        <v>447</v>
      </c>
      <c r="I350" s="94"/>
    </row>
    <row r="351" spans="1:9">
      <c r="A351" s="89" t="s">
        <v>448</v>
      </c>
      <c r="B351" s="81"/>
      <c r="C351" s="81"/>
      <c r="D351" s="82"/>
      <c r="E351" s="83"/>
      <c r="F351" s="84"/>
      <c r="H351" s="90" t="s">
        <v>448</v>
      </c>
      <c r="I351" s="94"/>
    </row>
    <row r="352" spans="1:9">
      <c r="A352" s="89" t="s">
        <v>449</v>
      </c>
      <c r="B352" s="81"/>
      <c r="C352" s="81"/>
      <c r="D352" s="82"/>
      <c r="E352" s="83"/>
      <c r="F352" s="84"/>
      <c r="H352" s="90" t="s">
        <v>449</v>
      </c>
      <c r="I352" s="94"/>
    </row>
    <row r="353" spans="1:9">
      <c r="A353" s="99" t="s">
        <v>1557</v>
      </c>
      <c r="B353" s="96">
        <f>SUM(B354,B358,B360,B363,B365,B367)</f>
        <v>53985</v>
      </c>
      <c r="C353" s="96">
        <f>SUM(C354,C358,C360,C363,C365,C367)</f>
        <v>44755</v>
      </c>
      <c r="D353" s="82">
        <f t="shared" si="12"/>
        <v>0.829026581457812</v>
      </c>
      <c r="E353" s="83">
        <f t="shared" ref="E353:E366" si="13">(C353-I353)/I353</f>
        <v>1.25761702986279</v>
      </c>
      <c r="F353" s="84"/>
      <c r="H353" s="100" t="s">
        <v>1557</v>
      </c>
      <c r="I353" s="52">
        <v>19824</v>
      </c>
    </row>
    <row r="354" spans="1:9">
      <c r="A354" s="89" t="s">
        <v>450</v>
      </c>
      <c r="B354" s="81">
        <f>SUM(B355:B357)</f>
        <v>4410</v>
      </c>
      <c r="C354" s="81">
        <f>SUM(C355:C357)</f>
        <v>2575</v>
      </c>
      <c r="D354" s="82">
        <f t="shared" si="12"/>
        <v>0.58390022675737</v>
      </c>
      <c r="E354" s="83">
        <f t="shared" si="13"/>
        <v>0.567255021302495</v>
      </c>
      <c r="F354" s="84"/>
      <c r="H354" s="90" t="s">
        <v>450</v>
      </c>
      <c r="I354" s="94">
        <v>1643</v>
      </c>
    </row>
    <row r="355" spans="1:9">
      <c r="A355" s="89" t="s">
        <v>584</v>
      </c>
      <c r="B355" s="81">
        <v>183</v>
      </c>
      <c r="C355" s="81">
        <v>76</v>
      </c>
      <c r="D355" s="82">
        <f t="shared" si="12"/>
        <v>0.415300546448087</v>
      </c>
      <c r="E355" s="83">
        <f t="shared" si="13"/>
        <v>-0.191489361702128</v>
      </c>
      <c r="F355" s="84"/>
      <c r="H355" s="90" t="s">
        <v>1558</v>
      </c>
      <c r="I355" s="94">
        <v>94</v>
      </c>
    </row>
    <row r="356" spans="1:9">
      <c r="A356" s="89" t="s">
        <v>452</v>
      </c>
      <c r="B356" s="81">
        <v>1791</v>
      </c>
      <c r="C356" s="81">
        <v>665</v>
      </c>
      <c r="D356" s="82">
        <f t="shared" si="12"/>
        <v>0.371300949190396</v>
      </c>
      <c r="E356" s="83">
        <f t="shared" si="13"/>
        <v>0.286266924564797</v>
      </c>
      <c r="F356" s="84"/>
      <c r="H356" s="90" t="s">
        <v>1559</v>
      </c>
      <c r="I356" s="94">
        <v>517</v>
      </c>
    </row>
    <row r="357" spans="1:9">
      <c r="A357" s="89" t="s">
        <v>1560</v>
      </c>
      <c r="B357" s="81">
        <f>2493-57</f>
        <v>2436</v>
      </c>
      <c r="C357" s="81">
        <v>1834</v>
      </c>
      <c r="D357" s="82">
        <f t="shared" si="12"/>
        <v>0.752873563218391</v>
      </c>
      <c r="E357" s="83">
        <f t="shared" si="13"/>
        <v>0.777131782945736</v>
      </c>
      <c r="F357" s="84"/>
      <c r="H357" s="90" t="s">
        <v>1561</v>
      </c>
      <c r="I357" s="94">
        <v>1032</v>
      </c>
    </row>
    <row r="358" spans="1:9">
      <c r="A358" s="89" t="s">
        <v>455</v>
      </c>
      <c r="B358" s="81">
        <f>SUM(B359)</f>
        <v>314</v>
      </c>
      <c r="C358" s="81">
        <f>SUM(C359)</f>
        <v>136</v>
      </c>
      <c r="D358" s="82">
        <f t="shared" si="12"/>
        <v>0.43312101910828</v>
      </c>
      <c r="E358" s="83">
        <f t="shared" si="13"/>
        <v>0.214285714285714</v>
      </c>
      <c r="F358" s="84"/>
      <c r="H358" s="90" t="s">
        <v>455</v>
      </c>
      <c r="I358" s="94">
        <v>112</v>
      </c>
    </row>
    <row r="359" spans="1:9">
      <c r="A359" s="89" t="s">
        <v>1562</v>
      </c>
      <c r="B359" s="81">
        <v>314</v>
      </c>
      <c r="C359" s="81">
        <v>136</v>
      </c>
      <c r="D359" s="82">
        <f t="shared" si="12"/>
        <v>0.43312101910828</v>
      </c>
      <c r="E359" s="83">
        <f t="shared" si="13"/>
        <v>0.214285714285714</v>
      </c>
      <c r="F359" s="84"/>
      <c r="H359" s="90" t="s">
        <v>1563</v>
      </c>
      <c r="I359" s="94">
        <v>112</v>
      </c>
    </row>
    <row r="360" spans="1:9">
      <c r="A360" s="89" t="s">
        <v>457</v>
      </c>
      <c r="B360" s="81">
        <f>SUM(B361:B362)</f>
        <v>33088</v>
      </c>
      <c r="C360" s="81">
        <f>SUM(C361:C362)</f>
        <v>38483</v>
      </c>
      <c r="D360" s="82">
        <f t="shared" si="12"/>
        <v>1.1630500483559</v>
      </c>
      <c r="E360" s="83">
        <f t="shared" si="13"/>
        <v>1.44616069158403</v>
      </c>
      <c r="F360" s="84"/>
      <c r="H360" s="90" t="s">
        <v>457</v>
      </c>
      <c r="I360" s="94">
        <v>15732</v>
      </c>
    </row>
    <row r="361" spans="1:9">
      <c r="A361" s="89" t="s">
        <v>1564</v>
      </c>
      <c r="B361" s="81">
        <v>12192</v>
      </c>
      <c r="C361" s="81">
        <v>13446</v>
      </c>
      <c r="D361" s="82">
        <f t="shared" si="12"/>
        <v>1.10285433070866</v>
      </c>
      <c r="E361" s="83">
        <f t="shared" si="13"/>
        <v>2.57701516360734</v>
      </c>
      <c r="F361" s="84"/>
      <c r="H361" s="90" t="s">
        <v>1565</v>
      </c>
      <c r="I361" s="94">
        <v>3759</v>
      </c>
    </row>
    <row r="362" spans="1:9">
      <c r="A362" s="89" t="s">
        <v>459</v>
      </c>
      <c r="B362" s="81">
        <f>21036-140</f>
        <v>20896</v>
      </c>
      <c r="C362" s="81">
        <v>25037</v>
      </c>
      <c r="D362" s="82">
        <f t="shared" si="12"/>
        <v>1.19817189892802</v>
      </c>
      <c r="E362" s="83">
        <f t="shared" si="13"/>
        <v>1.09112169047022</v>
      </c>
      <c r="F362" s="84"/>
      <c r="H362" s="90" t="s">
        <v>1566</v>
      </c>
      <c r="I362" s="94">
        <v>11973</v>
      </c>
    </row>
    <row r="363" spans="1:9">
      <c r="A363" s="89" t="s">
        <v>460</v>
      </c>
      <c r="B363" s="81">
        <f>SUM(B364)</f>
        <v>15672</v>
      </c>
      <c r="C363" s="81">
        <f>SUM(C364)</f>
        <v>3442</v>
      </c>
      <c r="D363" s="82">
        <f t="shared" si="12"/>
        <v>0.219627360898418</v>
      </c>
      <c r="E363" s="83">
        <f t="shared" si="13"/>
        <v>0.55045045045045</v>
      </c>
      <c r="F363" s="84"/>
      <c r="H363" s="90" t="s">
        <v>460</v>
      </c>
      <c r="I363" s="94">
        <v>2220</v>
      </c>
    </row>
    <row r="364" spans="1:9">
      <c r="A364" s="89" t="s">
        <v>461</v>
      </c>
      <c r="B364" s="81">
        <v>15672</v>
      </c>
      <c r="C364" s="81">
        <v>3442</v>
      </c>
      <c r="D364" s="82">
        <f t="shared" si="12"/>
        <v>0.219627360898418</v>
      </c>
      <c r="E364" s="83">
        <f t="shared" si="13"/>
        <v>0.55045045045045</v>
      </c>
      <c r="F364" s="84"/>
      <c r="H364" s="90" t="s">
        <v>1567</v>
      </c>
      <c r="I364" s="94">
        <v>2220</v>
      </c>
    </row>
    <row r="365" spans="1:9">
      <c r="A365" s="89" t="s">
        <v>462</v>
      </c>
      <c r="B365" s="81">
        <f>SUM(B366)</f>
        <v>311</v>
      </c>
      <c r="C365" s="81">
        <f>SUM(C366)</f>
        <v>119</v>
      </c>
      <c r="D365" s="82">
        <f t="shared" si="12"/>
        <v>0.382636655948553</v>
      </c>
      <c r="E365" s="83">
        <f t="shared" si="13"/>
        <v>0.0170940170940171</v>
      </c>
      <c r="F365" s="84"/>
      <c r="H365" s="90" t="s">
        <v>462</v>
      </c>
      <c r="I365" s="94">
        <v>117</v>
      </c>
    </row>
    <row r="366" spans="1:9">
      <c r="A366" s="89" t="s">
        <v>463</v>
      </c>
      <c r="B366" s="81">
        <v>311</v>
      </c>
      <c r="C366" s="81">
        <v>119</v>
      </c>
      <c r="D366" s="82">
        <f t="shared" si="12"/>
        <v>0.382636655948553</v>
      </c>
      <c r="E366" s="83">
        <f t="shared" si="13"/>
        <v>0.0170940170940171</v>
      </c>
      <c r="F366" s="84"/>
      <c r="H366" s="90" t="s">
        <v>1568</v>
      </c>
      <c r="I366" s="94">
        <v>117</v>
      </c>
    </row>
    <row r="367" spans="1:9">
      <c r="A367" s="89" t="s">
        <v>464</v>
      </c>
      <c r="B367" s="81">
        <v>190</v>
      </c>
      <c r="C367" s="81"/>
      <c r="D367" s="82">
        <f t="shared" si="12"/>
        <v>0</v>
      </c>
      <c r="E367" s="83"/>
      <c r="F367" s="84"/>
      <c r="H367" s="90" t="s">
        <v>464</v>
      </c>
      <c r="I367" s="94"/>
    </row>
    <row r="368" spans="1:9">
      <c r="A368" s="99" t="s">
        <v>1569</v>
      </c>
      <c r="B368" s="96">
        <f>SUM(B369,B380,B391,B401,B402,B405,B409,B413,B417,B418)</f>
        <v>19042</v>
      </c>
      <c r="C368" s="96">
        <f>SUM(C369,C380,C391,C401,C402,C405,C409,C413,C417,C418)</f>
        <v>9637</v>
      </c>
      <c r="D368" s="82">
        <f t="shared" si="12"/>
        <v>0.506091797080139</v>
      </c>
      <c r="E368" s="83">
        <f>(C368-I368)/I368</f>
        <v>1.48376288659794</v>
      </c>
      <c r="F368" s="84"/>
      <c r="H368" s="100" t="s">
        <v>1569</v>
      </c>
      <c r="I368" s="52">
        <v>3880</v>
      </c>
    </row>
    <row r="369" spans="1:9">
      <c r="A369" s="89" t="s">
        <v>465</v>
      </c>
      <c r="B369" s="81">
        <f>SUM(B370:B379)</f>
        <v>4731</v>
      </c>
      <c r="C369" s="81">
        <f>SUM(C370:C379)</f>
        <v>2161</v>
      </c>
      <c r="D369" s="82">
        <f t="shared" si="12"/>
        <v>0.456774466286197</v>
      </c>
      <c r="E369" s="83">
        <f>(C369-I369)/I369</f>
        <v>0.377310388782664</v>
      </c>
      <c r="F369" s="84"/>
      <c r="H369" s="90" t="s">
        <v>465</v>
      </c>
      <c r="I369" s="94">
        <v>1569</v>
      </c>
    </row>
    <row r="370" spans="1:9">
      <c r="A370" s="89" t="s">
        <v>584</v>
      </c>
      <c r="B370" s="81">
        <v>187</v>
      </c>
      <c r="C370" s="81">
        <v>109</v>
      </c>
      <c r="D370" s="82">
        <f t="shared" si="12"/>
        <v>0.582887700534759</v>
      </c>
      <c r="E370" s="83">
        <f>(C370-I370)/I370</f>
        <v>0.184782608695652</v>
      </c>
      <c r="F370" s="84"/>
      <c r="H370" s="90" t="s">
        <v>584</v>
      </c>
      <c r="I370" s="94">
        <v>92</v>
      </c>
    </row>
    <row r="371" spans="1:9">
      <c r="A371" s="89" t="s">
        <v>1570</v>
      </c>
      <c r="B371" s="81">
        <v>3119</v>
      </c>
      <c r="C371" s="81">
        <v>1579</v>
      </c>
      <c r="D371" s="82">
        <f t="shared" si="12"/>
        <v>0.506252003847387</v>
      </c>
      <c r="E371" s="83">
        <f>(C371-I371)/I371</f>
        <v>0.101884159106769</v>
      </c>
      <c r="F371" s="84"/>
      <c r="H371" s="90" t="s">
        <v>1571</v>
      </c>
      <c r="I371" s="94">
        <v>1433</v>
      </c>
    </row>
    <row r="372" spans="1:9">
      <c r="A372" s="89" t="s">
        <v>1572</v>
      </c>
      <c r="B372" s="81">
        <v>18</v>
      </c>
      <c r="C372" s="81">
        <v>3</v>
      </c>
      <c r="D372" s="82">
        <f t="shared" si="12"/>
        <v>0.166666666666667</v>
      </c>
      <c r="E372" s="83"/>
      <c r="F372" s="84"/>
      <c r="H372" s="90" t="s">
        <v>1573</v>
      </c>
      <c r="I372" s="94"/>
    </row>
    <row r="373" spans="1:9">
      <c r="A373" s="89" t="s">
        <v>469</v>
      </c>
      <c r="B373" s="81">
        <v>73</v>
      </c>
      <c r="C373" s="81"/>
      <c r="D373" s="82">
        <f t="shared" si="12"/>
        <v>0</v>
      </c>
      <c r="E373" s="83"/>
      <c r="F373" s="84"/>
      <c r="H373" s="90" t="s">
        <v>1574</v>
      </c>
      <c r="I373" s="94"/>
    </row>
    <row r="374" spans="1:9">
      <c r="A374" s="89" t="s">
        <v>1575</v>
      </c>
      <c r="B374" s="81">
        <v>80</v>
      </c>
      <c r="C374" s="81"/>
      <c r="D374" s="82">
        <f t="shared" si="12"/>
        <v>0</v>
      </c>
      <c r="E374" s="83"/>
      <c r="F374" s="84"/>
      <c r="H374" s="90"/>
      <c r="I374" s="94"/>
    </row>
    <row r="375" spans="1:9">
      <c r="A375" s="89" t="s">
        <v>1576</v>
      </c>
      <c r="B375" s="81"/>
      <c r="C375" s="81"/>
      <c r="D375" s="82"/>
      <c r="E375" s="83"/>
      <c r="F375" s="84"/>
      <c r="H375" s="90" t="s">
        <v>1577</v>
      </c>
      <c r="I375" s="94"/>
    </row>
    <row r="376" spans="1:9">
      <c r="A376" s="89" t="s">
        <v>1578</v>
      </c>
      <c r="B376" s="81">
        <v>578</v>
      </c>
      <c r="C376" s="81"/>
      <c r="D376" s="82">
        <f t="shared" si="12"/>
        <v>0</v>
      </c>
      <c r="E376" s="83"/>
      <c r="F376" s="84"/>
      <c r="H376" s="90" t="s">
        <v>1579</v>
      </c>
      <c r="I376" s="94"/>
    </row>
    <row r="377" spans="1:9">
      <c r="A377" s="89" t="s">
        <v>1580</v>
      </c>
      <c r="B377" s="81">
        <f>788-190</f>
        <v>598</v>
      </c>
      <c r="C377" s="81">
        <v>325</v>
      </c>
      <c r="D377" s="82">
        <f t="shared" si="12"/>
        <v>0.543478260869565</v>
      </c>
      <c r="E377" s="83">
        <f>(C377-I377)/I377</f>
        <v>6.38636363636364</v>
      </c>
      <c r="F377" s="84"/>
      <c r="H377" s="90" t="s">
        <v>1581</v>
      </c>
      <c r="I377" s="94">
        <v>44</v>
      </c>
    </row>
    <row r="378" ht="18" customHeight="1" spans="1:9">
      <c r="A378" s="89" t="s">
        <v>1582</v>
      </c>
      <c r="B378" s="81"/>
      <c r="C378" s="81"/>
      <c r="D378" s="82"/>
      <c r="E378" s="83"/>
      <c r="F378" s="84"/>
      <c r="H378" s="90" t="s">
        <v>1583</v>
      </c>
      <c r="I378" s="94"/>
    </row>
    <row r="379" spans="1:9">
      <c r="A379" s="89" t="s">
        <v>1584</v>
      </c>
      <c r="B379" s="81">
        <v>78</v>
      </c>
      <c r="C379" s="81">
        <v>145</v>
      </c>
      <c r="D379" s="82">
        <f t="shared" si="12"/>
        <v>1.85897435897436</v>
      </c>
      <c r="E379" s="83"/>
      <c r="F379" s="84"/>
      <c r="H379" s="90" t="s">
        <v>1585</v>
      </c>
      <c r="I379" s="94"/>
    </row>
    <row r="380" spans="1:9">
      <c r="A380" s="89" t="s">
        <v>478</v>
      </c>
      <c r="B380" s="81">
        <f>SUM(B381:B390)</f>
        <v>2732</v>
      </c>
      <c r="C380" s="81">
        <f>SUM(C381:C390)</f>
        <v>1878</v>
      </c>
      <c r="D380" s="82">
        <f t="shared" si="12"/>
        <v>0.687408491947291</v>
      </c>
      <c r="E380" s="83">
        <f>(C380-I380)/I380</f>
        <v>0.121863799283154</v>
      </c>
      <c r="F380" s="84"/>
      <c r="H380" s="90" t="s">
        <v>478</v>
      </c>
      <c r="I380" s="94">
        <v>1674</v>
      </c>
    </row>
    <row r="381" spans="1:9">
      <c r="A381" s="89" t="s">
        <v>584</v>
      </c>
      <c r="B381" s="81">
        <v>111</v>
      </c>
      <c r="C381" s="81">
        <v>71</v>
      </c>
      <c r="D381" s="82">
        <f t="shared" si="12"/>
        <v>0.63963963963964</v>
      </c>
      <c r="E381" s="83">
        <f>(C381-I381)/I381</f>
        <v>0.613636363636364</v>
      </c>
      <c r="F381" s="84"/>
      <c r="H381" s="90" t="s">
        <v>1558</v>
      </c>
      <c r="I381" s="94">
        <v>44</v>
      </c>
    </row>
    <row r="382" spans="1:9">
      <c r="A382" s="89" t="s">
        <v>1586</v>
      </c>
      <c r="B382" s="81">
        <v>815</v>
      </c>
      <c r="C382" s="81">
        <v>364</v>
      </c>
      <c r="D382" s="82">
        <f t="shared" si="12"/>
        <v>0.446625766871166</v>
      </c>
      <c r="E382" s="83">
        <f>(C382-I382)/I382</f>
        <v>0.0833333333333333</v>
      </c>
      <c r="F382" s="84"/>
      <c r="H382" s="90" t="s">
        <v>1587</v>
      </c>
      <c r="I382" s="94">
        <v>336</v>
      </c>
    </row>
    <row r="383" spans="1:9">
      <c r="A383" s="89" t="s">
        <v>1588</v>
      </c>
      <c r="B383" s="81">
        <v>1265</v>
      </c>
      <c r="C383" s="81">
        <v>1367</v>
      </c>
      <c r="D383" s="82">
        <f t="shared" si="12"/>
        <v>1.08063241106719</v>
      </c>
      <c r="E383" s="83">
        <f>(C383-I383)/I383</f>
        <v>0.0564142194744977</v>
      </c>
      <c r="F383" s="84"/>
      <c r="H383" s="90" t="s">
        <v>1589</v>
      </c>
      <c r="I383" s="94">
        <v>1294</v>
      </c>
    </row>
    <row r="384" spans="1:9">
      <c r="A384" s="89" t="s">
        <v>1590</v>
      </c>
      <c r="B384" s="81">
        <v>22</v>
      </c>
      <c r="C384" s="81"/>
      <c r="D384" s="82">
        <f t="shared" si="12"/>
        <v>0</v>
      </c>
      <c r="E384" s="83"/>
      <c r="F384" s="84"/>
      <c r="H384" s="90" t="s">
        <v>1591</v>
      </c>
      <c r="I384" s="94"/>
    </row>
    <row r="385" spans="1:9">
      <c r="A385" s="89" t="s">
        <v>1592</v>
      </c>
      <c r="B385" s="81">
        <v>97</v>
      </c>
      <c r="C385" s="81"/>
      <c r="D385" s="82">
        <f t="shared" si="12"/>
        <v>0</v>
      </c>
      <c r="E385" s="83"/>
      <c r="F385" s="84"/>
      <c r="H385" s="90" t="s">
        <v>1593</v>
      </c>
      <c r="I385" s="94"/>
    </row>
    <row r="386" spans="1:9">
      <c r="A386" s="89" t="s">
        <v>1594</v>
      </c>
      <c r="B386" s="81">
        <v>159</v>
      </c>
      <c r="C386" s="81">
        <v>48</v>
      </c>
      <c r="D386" s="82">
        <f t="shared" si="12"/>
        <v>0.30188679245283</v>
      </c>
      <c r="E386" s="83"/>
      <c r="F386" s="84"/>
      <c r="H386" s="90"/>
      <c r="I386" s="94"/>
    </row>
    <row r="387" spans="1:9">
      <c r="A387" s="89" t="s">
        <v>1595</v>
      </c>
      <c r="B387" s="81">
        <v>6</v>
      </c>
      <c r="C387" s="81">
        <v>6</v>
      </c>
      <c r="D387" s="82">
        <f t="shared" si="12"/>
        <v>1</v>
      </c>
      <c r="E387" s="83"/>
      <c r="F387" s="84"/>
      <c r="H387" s="90"/>
      <c r="I387" s="94"/>
    </row>
    <row r="388" spans="1:9">
      <c r="A388" s="89" t="s">
        <v>1596</v>
      </c>
      <c r="B388" s="81"/>
      <c r="C388" s="81"/>
      <c r="D388" s="82"/>
      <c r="E388" s="83"/>
      <c r="F388" s="84"/>
      <c r="H388" s="90" t="s">
        <v>1597</v>
      </c>
      <c r="I388" s="94"/>
    </row>
    <row r="389" spans="1:9">
      <c r="A389" s="89" t="s">
        <v>1598</v>
      </c>
      <c r="B389" s="81"/>
      <c r="C389" s="81"/>
      <c r="D389" s="82"/>
      <c r="E389" s="83"/>
      <c r="F389" s="84"/>
      <c r="H389" s="90" t="s">
        <v>1599</v>
      </c>
      <c r="I389" s="94"/>
    </row>
    <row r="390" spans="1:9">
      <c r="A390" s="89" t="s">
        <v>1600</v>
      </c>
      <c r="B390" s="81">
        <v>257</v>
      </c>
      <c r="C390" s="81">
        <v>22</v>
      </c>
      <c r="D390" s="82">
        <f t="shared" ref="D390:D452" si="14">C390/B390</f>
        <v>0.0856031128404669</v>
      </c>
      <c r="E390" s="83"/>
      <c r="F390" s="84"/>
      <c r="H390" s="90" t="s">
        <v>1601</v>
      </c>
      <c r="I390" s="94"/>
    </row>
    <row r="391" spans="1:9">
      <c r="A391" s="89" t="s">
        <v>492</v>
      </c>
      <c r="B391" s="81">
        <f>SUM(B392:B400)</f>
        <v>2745</v>
      </c>
      <c r="C391" s="81">
        <f>SUM(C392:C400)</f>
        <v>1903</v>
      </c>
      <c r="D391" s="82">
        <f t="shared" si="14"/>
        <v>0.693260473588342</v>
      </c>
      <c r="E391" s="83">
        <f>(C391-I391)/I391</f>
        <v>2.72407045009785</v>
      </c>
      <c r="F391" s="84"/>
      <c r="H391" s="90" t="s">
        <v>492</v>
      </c>
      <c r="I391" s="94">
        <v>511</v>
      </c>
    </row>
    <row r="392" spans="1:9">
      <c r="A392" s="89" t="s">
        <v>584</v>
      </c>
      <c r="B392" s="81">
        <v>88</v>
      </c>
      <c r="C392" s="81">
        <v>48</v>
      </c>
      <c r="D392" s="82">
        <f t="shared" si="14"/>
        <v>0.545454545454545</v>
      </c>
      <c r="E392" s="83">
        <f>(C392-I392)/I392</f>
        <v>0.142857142857143</v>
      </c>
      <c r="F392" s="84"/>
      <c r="H392" s="90" t="s">
        <v>584</v>
      </c>
      <c r="I392" s="94">
        <v>42</v>
      </c>
    </row>
    <row r="393" spans="1:9">
      <c r="A393" s="89" t="s">
        <v>1602</v>
      </c>
      <c r="B393" s="81">
        <v>515</v>
      </c>
      <c r="C393" s="81">
        <v>859</v>
      </c>
      <c r="D393" s="82">
        <f t="shared" si="14"/>
        <v>1.66796116504854</v>
      </c>
      <c r="E393" s="83">
        <f>(C393-I393)/I393</f>
        <v>11.2714285714286</v>
      </c>
      <c r="F393" s="84"/>
      <c r="H393" s="90" t="s">
        <v>1603</v>
      </c>
      <c r="I393" s="94">
        <v>70</v>
      </c>
    </row>
    <row r="394" spans="1:9">
      <c r="A394" s="89" t="s">
        <v>1604</v>
      </c>
      <c r="B394" s="81">
        <v>121</v>
      </c>
      <c r="C394" s="81">
        <v>30</v>
      </c>
      <c r="D394" s="82">
        <f t="shared" si="14"/>
        <v>0.247933884297521</v>
      </c>
      <c r="E394" s="83">
        <f>(C394-I394)/I394</f>
        <v>0</v>
      </c>
      <c r="F394" s="84"/>
      <c r="H394" s="91" t="s">
        <v>1604</v>
      </c>
      <c r="I394" s="94">
        <v>30</v>
      </c>
    </row>
    <row r="395" spans="1:9">
      <c r="A395" s="89" t="s">
        <v>1605</v>
      </c>
      <c r="B395" s="81">
        <v>69</v>
      </c>
      <c r="C395" s="81">
        <v>22</v>
      </c>
      <c r="D395" s="82">
        <f t="shared" si="14"/>
        <v>0.318840579710145</v>
      </c>
      <c r="E395" s="83">
        <f>(C395-I395)/I395</f>
        <v>-0.241379310344828</v>
      </c>
      <c r="F395" s="84"/>
      <c r="H395" s="90" t="s">
        <v>1606</v>
      </c>
      <c r="I395" s="94">
        <v>29</v>
      </c>
    </row>
    <row r="396" spans="1:9">
      <c r="A396" s="89" t="s">
        <v>1607</v>
      </c>
      <c r="B396" s="81"/>
      <c r="C396" s="81">
        <v>2</v>
      </c>
      <c r="D396" s="82"/>
      <c r="E396" s="83"/>
      <c r="F396" s="84"/>
      <c r="H396" s="90" t="s">
        <v>1608</v>
      </c>
      <c r="I396" s="94"/>
    </row>
    <row r="397" spans="1:9">
      <c r="A397" s="89" t="s">
        <v>1609</v>
      </c>
      <c r="B397" s="81">
        <f>5</f>
        <v>5</v>
      </c>
      <c r="C397" s="81"/>
      <c r="D397" s="82">
        <f t="shared" si="14"/>
        <v>0</v>
      </c>
      <c r="E397" s="83"/>
      <c r="F397" s="84"/>
      <c r="H397" s="90" t="s">
        <v>1610</v>
      </c>
      <c r="I397" s="94"/>
    </row>
    <row r="398" spans="1:9">
      <c r="A398" s="89" t="s">
        <v>1611</v>
      </c>
      <c r="B398" s="81">
        <f>1554-5</f>
        <v>1549</v>
      </c>
      <c r="C398" s="81">
        <v>887</v>
      </c>
      <c r="D398" s="82">
        <f t="shared" si="14"/>
        <v>0.572627501613944</v>
      </c>
      <c r="E398" s="83">
        <f>(C398-I398)/I398</f>
        <v>1.96655518394649</v>
      </c>
      <c r="F398" s="84"/>
      <c r="H398" s="90" t="s">
        <v>1612</v>
      </c>
      <c r="I398" s="94">
        <v>299</v>
      </c>
    </row>
    <row r="399" ht="18" customHeight="1" spans="1:9">
      <c r="A399" s="89" t="s">
        <v>1613</v>
      </c>
      <c r="B399" s="81"/>
      <c r="C399" s="81"/>
      <c r="D399" s="82"/>
      <c r="E399" s="83"/>
      <c r="F399" s="84"/>
      <c r="H399" s="90" t="s">
        <v>1614</v>
      </c>
      <c r="I399" s="94"/>
    </row>
    <row r="400" spans="1:9">
      <c r="A400" s="89" t="s">
        <v>1615</v>
      </c>
      <c r="B400" s="81">
        <f>585-187</f>
        <v>398</v>
      </c>
      <c r="C400" s="81">
        <v>55</v>
      </c>
      <c r="D400" s="82">
        <f t="shared" si="14"/>
        <v>0.138190954773869</v>
      </c>
      <c r="E400" s="83">
        <f>(C400-I400)/I400</f>
        <v>0.341463414634146</v>
      </c>
      <c r="F400" s="84"/>
      <c r="H400" s="90" t="s">
        <v>1616</v>
      </c>
      <c r="I400" s="94">
        <v>41</v>
      </c>
    </row>
    <row r="401" spans="1:9">
      <c r="A401" s="89" t="s">
        <v>506</v>
      </c>
      <c r="B401" s="81"/>
      <c r="C401" s="81"/>
      <c r="D401" s="82"/>
      <c r="E401" s="83"/>
      <c r="F401" s="84"/>
      <c r="H401" s="90" t="s">
        <v>506</v>
      </c>
      <c r="I401" s="94"/>
    </row>
    <row r="402" spans="1:9">
      <c r="A402" s="89" t="s">
        <v>507</v>
      </c>
      <c r="B402" s="81">
        <f>SUM(B403:B404)</f>
        <v>2281</v>
      </c>
      <c r="C402" s="81">
        <f>SUM(C403:C404)</f>
        <v>1124</v>
      </c>
      <c r="D402" s="82">
        <f t="shared" si="14"/>
        <v>0.492766330556773</v>
      </c>
      <c r="E402" s="83"/>
      <c r="F402" s="84"/>
      <c r="H402" s="90" t="s">
        <v>507</v>
      </c>
      <c r="I402" s="94"/>
    </row>
    <row r="403" spans="1:9">
      <c r="A403" s="89" t="s">
        <v>1617</v>
      </c>
      <c r="B403" s="81">
        <v>67</v>
      </c>
      <c r="C403" s="81"/>
      <c r="D403" s="82">
        <f t="shared" si="14"/>
        <v>0</v>
      </c>
      <c r="E403" s="83"/>
      <c r="F403" s="84"/>
      <c r="H403" s="90"/>
      <c r="I403" s="94"/>
    </row>
    <row r="404" spans="1:9">
      <c r="A404" s="89" t="s">
        <v>511</v>
      </c>
      <c r="B404" s="81">
        <v>2214</v>
      </c>
      <c r="C404" s="81">
        <v>1124</v>
      </c>
      <c r="D404" s="82">
        <f t="shared" si="14"/>
        <v>0.507678410117435</v>
      </c>
      <c r="E404" s="83"/>
      <c r="F404" s="84"/>
      <c r="H404" s="90" t="s">
        <v>1618</v>
      </c>
      <c r="I404" s="94"/>
    </row>
    <row r="405" spans="1:9">
      <c r="A405" s="89" t="s">
        <v>512</v>
      </c>
      <c r="B405" s="81">
        <f>SUM(B406:B408)</f>
        <v>1018</v>
      </c>
      <c r="C405" s="81">
        <f>SUM(C406:C408)</f>
        <v>330</v>
      </c>
      <c r="D405" s="82">
        <f t="shared" si="14"/>
        <v>0.324165029469548</v>
      </c>
      <c r="E405" s="83"/>
      <c r="F405" s="84"/>
      <c r="H405" s="90" t="s">
        <v>512</v>
      </c>
      <c r="I405" s="94"/>
    </row>
    <row r="406" spans="1:9">
      <c r="A406" s="89" t="s">
        <v>1619</v>
      </c>
      <c r="B406" s="81">
        <f>929-11</f>
        <v>918</v>
      </c>
      <c r="C406" s="81">
        <v>90</v>
      </c>
      <c r="D406" s="82">
        <f t="shared" si="14"/>
        <v>0.0980392156862745</v>
      </c>
      <c r="E406" s="83"/>
      <c r="F406" s="84"/>
      <c r="H406" s="90" t="s">
        <v>1620</v>
      </c>
      <c r="I406" s="94"/>
    </row>
    <row r="407" spans="1:9">
      <c r="A407" s="89" t="s">
        <v>1621</v>
      </c>
      <c r="B407" s="81">
        <f>103-3</f>
        <v>100</v>
      </c>
      <c r="C407" s="81">
        <v>240</v>
      </c>
      <c r="D407" s="82">
        <f t="shared" si="14"/>
        <v>2.4</v>
      </c>
      <c r="E407" s="83"/>
      <c r="F407" s="84"/>
      <c r="H407" s="90"/>
      <c r="I407" s="94"/>
    </row>
    <row r="408" spans="1:9">
      <c r="A408" s="89" t="s">
        <v>1622</v>
      </c>
      <c r="B408" s="81"/>
      <c r="C408" s="81"/>
      <c r="D408" s="82"/>
      <c r="E408" s="83"/>
      <c r="F408" s="84"/>
      <c r="H408" s="90" t="s">
        <v>1623</v>
      </c>
      <c r="I408" s="94"/>
    </row>
    <row r="409" spans="1:9">
      <c r="A409" s="89" t="s">
        <v>516</v>
      </c>
      <c r="B409" s="81">
        <f>SUM(B410:B412)</f>
        <v>5358</v>
      </c>
      <c r="C409" s="81">
        <f>SUM(C410:C412)</f>
        <v>2181</v>
      </c>
      <c r="D409" s="82">
        <f t="shared" si="14"/>
        <v>0.407054871220605</v>
      </c>
      <c r="E409" s="83">
        <f>(C409-I409)/I409</f>
        <v>18.3008849557522</v>
      </c>
      <c r="F409" s="84"/>
      <c r="H409" s="90" t="s">
        <v>516</v>
      </c>
      <c r="I409" s="94">
        <v>113</v>
      </c>
    </row>
    <row r="410" spans="1:9">
      <c r="A410" s="89" t="s">
        <v>1624</v>
      </c>
      <c r="B410" s="81">
        <v>1168</v>
      </c>
      <c r="C410" s="81">
        <v>197</v>
      </c>
      <c r="D410" s="82">
        <f t="shared" si="14"/>
        <v>0.168664383561644</v>
      </c>
      <c r="E410" s="83"/>
      <c r="F410" s="84"/>
      <c r="H410" s="90" t="s">
        <v>1625</v>
      </c>
      <c r="I410" s="94"/>
    </row>
    <row r="411" ht="16.9" customHeight="1" spans="1:9">
      <c r="A411" s="89" t="s">
        <v>1626</v>
      </c>
      <c r="B411" s="81">
        <f>4146-203-2+66-129</f>
        <v>3878</v>
      </c>
      <c r="C411" s="81">
        <v>1672</v>
      </c>
      <c r="D411" s="82">
        <f t="shared" si="14"/>
        <v>0.431150077359464</v>
      </c>
      <c r="E411" s="83">
        <f>(C411-I411)/I411</f>
        <v>25.5396825396825</v>
      </c>
      <c r="F411" s="84"/>
      <c r="H411" s="90" t="s">
        <v>1627</v>
      </c>
      <c r="I411" s="94">
        <v>63</v>
      </c>
    </row>
    <row r="412" spans="1:9">
      <c r="A412" s="89" t="s">
        <v>1628</v>
      </c>
      <c r="B412" s="81">
        <v>312</v>
      </c>
      <c r="C412" s="81">
        <v>312</v>
      </c>
      <c r="D412" s="82">
        <f t="shared" si="14"/>
        <v>1</v>
      </c>
      <c r="E412" s="83">
        <f>(C412-I412)/I412</f>
        <v>5.24</v>
      </c>
      <c r="F412" s="84"/>
      <c r="H412" s="90" t="s">
        <v>1629</v>
      </c>
      <c r="I412" s="94">
        <v>50</v>
      </c>
    </row>
    <row r="413" spans="1:9">
      <c r="A413" s="89" t="s">
        <v>1630</v>
      </c>
      <c r="B413" s="81">
        <f>SUM(B414:B416)</f>
        <v>177</v>
      </c>
      <c r="C413" s="81">
        <f>SUM(C414:C416)</f>
        <v>60</v>
      </c>
      <c r="D413" s="82">
        <f t="shared" si="14"/>
        <v>0.338983050847458</v>
      </c>
      <c r="E413" s="83">
        <f>(C413-I413)/I413</f>
        <v>3.61538461538462</v>
      </c>
      <c r="F413" s="84"/>
      <c r="H413" s="91" t="s">
        <v>1630</v>
      </c>
      <c r="I413" s="94">
        <v>13</v>
      </c>
    </row>
    <row r="414" spans="1:9">
      <c r="A414" s="89" t="s">
        <v>1631</v>
      </c>
      <c r="B414" s="81"/>
      <c r="C414" s="81">
        <v>38</v>
      </c>
      <c r="D414" s="82"/>
      <c r="E414" s="83"/>
      <c r="F414" s="84"/>
      <c r="H414" s="90" t="s">
        <v>1632</v>
      </c>
      <c r="I414" s="94"/>
    </row>
    <row r="415" spans="1:9">
      <c r="A415" s="89" t="s">
        <v>1633</v>
      </c>
      <c r="B415" s="81">
        <v>165</v>
      </c>
      <c r="C415" s="81">
        <v>22</v>
      </c>
      <c r="D415" s="82">
        <f t="shared" si="14"/>
        <v>0.133333333333333</v>
      </c>
      <c r="E415" s="83">
        <f>(C415-I415)/I415</f>
        <v>0.692307692307692</v>
      </c>
      <c r="F415" s="84"/>
      <c r="H415" s="90" t="s">
        <v>1634</v>
      </c>
      <c r="I415" s="94">
        <v>13</v>
      </c>
    </row>
    <row r="416" spans="1:9">
      <c r="A416" s="89" t="s">
        <v>1635</v>
      </c>
      <c r="B416" s="81">
        <v>12</v>
      </c>
      <c r="C416" s="81"/>
      <c r="D416" s="82">
        <f t="shared" si="14"/>
        <v>0</v>
      </c>
      <c r="E416" s="83"/>
      <c r="F416" s="84"/>
      <c r="H416" s="90"/>
      <c r="I416" s="94"/>
    </row>
    <row r="417" spans="1:9">
      <c r="A417" s="89" t="s">
        <v>524</v>
      </c>
      <c r="B417" s="81"/>
      <c r="C417" s="81"/>
      <c r="D417" s="82"/>
      <c r="E417" s="83"/>
      <c r="F417" s="84"/>
      <c r="H417" s="90" t="s">
        <v>524</v>
      </c>
      <c r="I417" s="94"/>
    </row>
    <row r="418" spans="1:9">
      <c r="A418" s="89" t="s">
        <v>525</v>
      </c>
      <c r="B418" s="81"/>
      <c r="C418" s="81"/>
      <c r="D418" s="82"/>
      <c r="E418" s="83"/>
      <c r="F418" s="84"/>
      <c r="H418" s="90" t="s">
        <v>525</v>
      </c>
      <c r="I418" s="94"/>
    </row>
    <row r="419" spans="1:9">
      <c r="A419" s="89" t="s">
        <v>1636</v>
      </c>
      <c r="B419" s="81"/>
      <c r="C419" s="81"/>
      <c r="D419" s="82"/>
      <c r="E419" s="83"/>
      <c r="F419" s="84"/>
      <c r="H419" s="90" t="s">
        <v>1637</v>
      </c>
      <c r="I419" s="94"/>
    </row>
    <row r="420" spans="1:9">
      <c r="A420" s="97" t="s">
        <v>1638</v>
      </c>
      <c r="B420" s="96">
        <f>SUM(B421,B426,B427,B428,B432,B433,B435)</f>
        <v>2741</v>
      </c>
      <c r="C420" s="96">
        <f>SUM(C421,C426,C427,C428,C432,C433,C435)</f>
        <v>1676</v>
      </c>
      <c r="D420" s="82">
        <f t="shared" si="14"/>
        <v>0.611455673112003</v>
      </c>
      <c r="E420" s="83">
        <f t="shared" ref="E420:E425" si="15">(C420-I420)/I420</f>
        <v>0.35270379338176</v>
      </c>
      <c r="F420" s="84"/>
      <c r="H420" s="98" t="s">
        <v>1638</v>
      </c>
      <c r="I420" s="52">
        <v>1239</v>
      </c>
    </row>
    <row r="421" spans="1:9">
      <c r="A421" s="89" t="s">
        <v>528</v>
      </c>
      <c r="B421" s="81">
        <f>SUM(B422:B425)</f>
        <v>2118</v>
      </c>
      <c r="C421" s="81">
        <f>SUM(C422:C425)</f>
        <v>1096</v>
      </c>
      <c r="D421" s="82">
        <f t="shared" si="14"/>
        <v>0.517469310670444</v>
      </c>
      <c r="E421" s="83">
        <f t="shared" si="15"/>
        <v>-0.0108303249097473</v>
      </c>
      <c r="F421" s="84"/>
      <c r="H421" s="90" t="s">
        <v>528</v>
      </c>
      <c r="I421" s="94">
        <v>1108</v>
      </c>
    </row>
    <row r="422" spans="1:9">
      <c r="A422" s="89" t="s">
        <v>584</v>
      </c>
      <c r="B422" s="81">
        <v>418</v>
      </c>
      <c r="C422" s="81">
        <v>69</v>
      </c>
      <c r="D422" s="82">
        <f t="shared" si="14"/>
        <v>0.165071770334928</v>
      </c>
      <c r="E422" s="83">
        <f t="shared" si="15"/>
        <v>-0.115384615384615</v>
      </c>
      <c r="F422" s="84"/>
      <c r="H422" s="90" t="s">
        <v>584</v>
      </c>
      <c r="I422" s="94">
        <v>78</v>
      </c>
    </row>
    <row r="423" spans="1:9">
      <c r="A423" s="89" t="s">
        <v>1639</v>
      </c>
      <c r="B423" s="81"/>
      <c r="C423" s="81">
        <v>100</v>
      </c>
      <c r="D423" s="82"/>
      <c r="E423" s="83">
        <f t="shared" si="15"/>
        <v>2.125</v>
      </c>
      <c r="F423" s="84"/>
      <c r="H423" s="91" t="s">
        <v>1639</v>
      </c>
      <c r="I423" s="94">
        <v>32</v>
      </c>
    </row>
    <row r="424" spans="1:9">
      <c r="A424" s="89" t="s">
        <v>1640</v>
      </c>
      <c r="B424" s="81">
        <v>676</v>
      </c>
      <c r="C424" s="81">
        <v>187</v>
      </c>
      <c r="D424" s="82">
        <f t="shared" si="14"/>
        <v>0.276627218934911</v>
      </c>
      <c r="E424" s="83">
        <f t="shared" si="15"/>
        <v>-0.130232558139535</v>
      </c>
      <c r="F424" s="84"/>
      <c r="H424" s="90" t="s">
        <v>1641</v>
      </c>
      <c r="I424" s="94">
        <v>215</v>
      </c>
    </row>
    <row r="425" spans="1:9">
      <c r="A425" s="89" t="s">
        <v>533</v>
      </c>
      <c r="B425" s="81">
        <f>1003+21</f>
        <v>1024</v>
      </c>
      <c r="C425" s="81">
        <v>740</v>
      </c>
      <c r="D425" s="82">
        <f t="shared" si="14"/>
        <v>0.72265625</v>
      </c>
      <c r="E425" s="83">
        <f t="shared" si="15"/>
        <v>-0.0549169859514687</v>
      </c>
      <c r="F425" s="84"/>
      <c r="H425" s="90" t="s">
        <v>1642</v>
      </c>
      <c r="I425" s="94">
        <v>783</v>
      </c>
    </row>
    <row r="426" spans="1:9">
      <c r="A426" s="89" t="s">
        <v>534</v>
      </c>
      <c r="B426" s="81"/>
      <c r="C426" s="81"/>
      <c r="D426" s="82"/>
      <c r="E426" s="83"/>
      <c r="F426" s="84"/>
      <c r="H426" s="90" t="s">
        <v>534</v>
      </c>
      <c r="I426" s="94"/>
    </row>
    <row r="427" spans="1:9">
      <c r="A427" s="89" t="s">
        <v>535</v>
      </c>
      <c r="B427" s="81"/>
      <c r="C427" s="81"/>
      <c r="D427" s="82"/>
      <c r="E427" s="83"/>
      <c r="F427" s="84"/>
      <c r="H427" s="90" t="s">
        <v>535</v>
      </c>
      <c r="I427" s="94"/>
    </row>
    <row r="428" ht="16.15" customHeight="1" spans="1:9">
      <c r="A428" s="89" t="s">
        <v>536</v>
      </c>
      <c r="B428" s="81">
        <f>SUM(B429:B431)</f>
        <v>528</v>
      </c>
      <c r="C428" s="81">
        <f>SUM(C429:C431)</f>
        <v>518</v>
      </c>
      <c r="D428" s="82">
        <f t="shared" si="14"/>
        <v>0.981060606060606</v>
      </c>
      <c r="E428" s="83"/>
      <c r="F428" s="84"/>
      <c r="H428" s="90" t="s">
        <v>1643</v>
      </c>
      <c r="I428" s="94"/>
    </row>
    <row r="429" spans="1:9">
      <c r="A429" s="89" t="s">
        <v>1644</v>
      </c>
      <c r="B429" s="81">
        <v>79</v>
      </c>
      <c r="C429" s="81">
        <v>79</v>
      </c>
      <c r="D429" s="82">
        <f t="shared" si="14"/>
        <v>1</v>
      </c>
      <c r="E429" s="83"/>
      <c r="F429" s="84"/>
      <c r="H429" s="90" t="s">
        <v>1645</v>
      </c>
      <c r="I429" s="94"/>
    </row>
    <row r="430" spans="1:9">
      <c r="A430" s="89" t="s">
        <v>1646</v>
      </c>
      <c r="B430" s="81">
        <v>128</v>
      </c>
      <c r="C430" s="81">
        <v>127</v>
      </c>
      <c r="D430" s="82">
        <f t="shared" si="14"/>
        <v>0.9921875</v>
      </c>
      <c r="E430" s="83"/>
      <c r="F430" s="84"/>
      <c r="H430" s="90"/>
      <c r="I430" s="94"/>
    </row>
    <row r="431" spans="1:9">
      <c r="A431" s="89" t="s">
        <v>1647</v>
      </c>
      <c r="B431" s="81">
        <v>321</v>
      </c>
      <c r="C431" s="81">
        <v>312</v>
      </c>
      <c r="D431" s="82">
        <f t="shared" si="14"/>
        <v>0.97196261682243</v>
      </c>
      <c r="E431" s="83"/>
      <c r="F431" s="84"/>
      <c r="H431" s="90"/>
      <c r="I431" s="94"/>
    </row>
    <row r="432" spans="1:9">
      <c r="A432" s="89" t="s">
        <v>540</v>
      </c>
      <c r="B432" s="81">
        <v>26</v>
      </c>
      <c r="C432" s="81">
        <v>8</v>
      </c>
      <c r="D432" s="82">
        <f t="shared" si="14"/>
        <v>0.307692307692308</v>
      </c>
      <c r="E432" s="83"/>
      <c r="F432" s="84"/>
      <c r="H432" s="90" t="s">
        <v>540</v>
      </c>
      <c r="I432" s="94"/>
    </row>
    <row r="433" spans="1:9">
      <c r="A433" s="89" t="s">
        <v>542</v>
      </c>
      <c r="B433" s="81">
        <f>SUM(B434)</f>
        <v>69</v>
      </c>
      <c r="C433" s="81">
        <f>SUM(C434)</f>
        <v>54</v>
      </c>
      <c r="D433" s="82">
        <f t="shared" si="14"/>
        <v>0.782608695652174</v>
      </c>
      <c r="E433" s="83">
        <f>(C433-I433)/I433</f>
        <v>-0.587786259541985</v>
      </c>
      <c r="F433" s="84"/>
      <c r="H433" s="90" t="s">
        <v>542</v>
      </c>
      <c r="I433" s="94">
        <v>131</v>
      </c>
    </row>
    <row r="434" ht="18" customHeight="1" spans="1:9">
      <c r="A434" s="89" t="s">
        <v>1648</v>
      </c>
      <c r="B434" s="81">
        <v>69</v>
      </c>
      <c r="C434" s="81">
        <v>54</v>
      </c>
      <c r="D434" s="82">
        <f t="shared" si="14"/>
        <v>0.782608695652174</v>
      </c>
      <c r="E434" s="83">
        <f>(C434-I434)/I434</f>
        <v>-0.587786259541985</v>
      </c>
      <c r="F434" s="84"/>
      <c r="H434" s="90" t="s">
        <v>1649</v>
      </c>
      <c r="I434" s="94">
        <v>131</v>
      </c>
    </row>
    <row r="435" spans="1:9">
      <c r="A435" s="89" t="s">
        <v>544</v>
      </c>
      <c r="B435" s="81"/>
      <c r="C435" s="81"/>
      <c r="D435" s="82"/>
      <c r="E435" s="83"/>
      <c r="F435" s="84"/>
      <c r="H435" s="90" t="s">
        <v>544</v>
      </c>
      <c r="I435" s="94"/>
    </row>
    <row r="436" spans="1:9">
      <c r="A436" s="99" t="s">
        <v>1650</v>
      </c>
      <c r="B436" s="96">
        <f>SUM(B437,B438,B439,B440,B443,B446,B447,B451)</f>
        <v>5406</v>
      </c>
      <c r="C436" s="96">
        <f>SUM(C437,C438,C439,C440,C443,C446,C447,C451)</f>
        <v>2968</v>
      </c>
      <c r="D436" s="82">
        <f t="shared" si="14"/>
        <v>0.549019607843137</v>
      </c>
      <c r="E436" s="83">
        <f>(C436-I436)/I436</f>
        <v>0.414006669842782</v>
      </c>
      <c r="F436" s="84"/>
      <c r="H436" s="100" t="s">
        <v>1650</v>
      </c>
      <c r="I436" s="52">
        <v>2099</v>
      </c>
    </row>
    <row r="437" spans="1:9">
      <c r="A437" s="89" t="s">
        <v>545</v>
      </c>
      <c r="B437" s="81"/>
      <c r="C437" s="81"/>
      <c r="D437" s="82"/>
      <c r="E437" s="83"/>
      <c r="F437" s="84"/>
      <c r="H437" s="90" t="s">
        <v>545</v>
      </c>
      <c r="I437" s="94"/>
    </row>
    <row r="438" spans="1:9">
      <c r="A438" s="89" t="s">
        <v>546</v>
      </c>
      <c r="B438" s="81"/>
      <c r="C438" s="81"/>
      <c r="D438" s="82"/>
      <c r="E438" s="83"/>
      <c r="F438" s="84"/>
      <c r="H438" s="90" t="s">
        <v>546</v>
      </c>
      <c r="I438" s="94"/>
    </row>
    <row r="439" spans="1:9">
      <c r="A439" s="89" t="s">
        <v>547</v>
      </c>
      <c r="B439" s="81"/>
      <c r="C439" s="81"/>
      <c r="D439" s="82"/>
      <c r="E439" s="83"/>
      <c r="F439" s="84"/>
      <c r="H439" s="90" t="s">
        <v>547</v>
      </c>
      <c r="I439" s="94"/>
    </row>
    <row r="440" spans="1:9">
      <c r="A440" s="89" t="s">
        <v>548</v>
      </c>
      <c r="B440" s="81">
        <f>SUM(B441:B442)</f>
        <v>477</v>
      </c>
      <c r="C440" s="81">
        <f>SUM(C441:C442)</f>
        <v>270</v>
      </c>
      <c r="D440" s="82">
        <f t="shared" si="14"/>
        <v>0.566037735849057</v>
      </c>
      <c r="E440" s="83">
        <f t="shared" ref="E440:E445" si="16">(C440-I440)/I440</f>
        <v>0.377551020408163</v>
      </c>
      <c r="F440" s="84"/>
      <c r="H440" s="90" t="s">
        <v>548</v>
      </c>
      <c r="I440" s="94">
        <v>196</v>
      </c>
    </row>
    <row r="441" spans="1:9">
      <c r="A441" s="89" t="s">
        <v>584</v>
      </c>
      <c r="B441" s="81">
        <v>202</v>
      </c>
      <c r="C441" s="81">
        <v>110</v>
      </c>
      <c r="D441" s="82">
        <f t="shared" si="14"/>
        <v>0.544554455445545</v>
      </c>
      <c r="E441" s="83">
        <f t="shared" si="16"/>
        <v>0.0280373831775701</v>
      </c>
      <c r="F441" s="84"/>
      <c r="H441" s="90" t="s">
        <v>584</v>
      </c>
      <c r="I441" s="94">
        <v>107</v>
      </c>
    </row>
    <row r="442" ht="16.9" customHeight="1" spans="1:9">
      <c r="A442" s="89" t="s">
        <v>551</v>
      </c>
      <c r="B442" s="81">
        <v>275</v>
      </c>
      <c r="C442" s="81">
        <v>160</v>
      </c>
      <c r="D442" s="82">
        <f t="shared" si="14"/>
        <v>0.581818181818182</v>
      </c>
      <c r="E442" s="83">
        <f t="shared" si="16"/>
        <v>0.797752808988764</v>
      </c>
      <c r="F442" s="84"/>
      <c r="H442" s="90" t="s">
        <v>1651</v>
      </c>
      <c r="I442" s="94">
        <v>89</v>
      </c>
    </row>
    <row r="443" spans="1:9">
      <c r="A443" s="89" t="s">
        <v>552</v>
      </c>
      <c r="B443" s="81">
        <f>SUM(B444:B445)</f>
        <v>4428</v>
      </c>
      <c r="C443" s="81">
        <f>SUM(C444:C445)</f>
        <v>2448</v>
      </c>
      <c r="D443" s="82">
        <f t="shared" si="14"/>
        <v>0.552845528455285</v>
      </c>
      <c r="E443" s="83">
        <f t="shared" si="16"/>
        <v>0.455410225921522</v>
      </c>
      <c r="F443" s="84"/>
      <c r="H443" s="90" t="s">
        <v>552</v>
      </c>
      <c r="I443" s="94">
        <v>1682</v>
      </c>
    </row>
    <row r="444" spans="1:9">
      <c r="A444" s="89" t="s">
        <v>584</v>
      </c>
      <c r="B444" s="81">
        <v>121</v>
      </c>
      <c r="C444" s="81">
        <v>66</v>
      </c>
      <c r="D444" s="82">
        <f t="shared" si="14"/>
        <v>0.545454545454545</v>
      </c>
      <c r="E444" s="83">
        <f t="shared" si="16"/>
        <v>0.375</v>
      </c>
      <c r="F444" s="84"/>
      <c r="H444" s="90" t="s">
        <v>584</v>
      </c>
      <c r="I444" s="94">
        <v>48</v>
      </c>
    </row>
    <row r="445" spans="1:9">
      <c r="A445" s="89" t="s">
        <v>554</v>
      </c>
      <c r="B445" s="81">
        <f>4563-256</f>
        <v>4307</v>
      </c>
      <c r="C445" s="81">
        <v>2382</v>
      </c>
      <c r="D445" s="82">
        <f t="shared" si="14"/>
        <v>0.553053169259345</v>
      </c>
      <c r="E445" s="83">
        <f t="shared" si="16"/>
        <v>0.457772337821297</v>
      </c>
      <c r="F445" s="84"/>
      <c r="H445" s="90" t="s">
        <v>1652</v>
      </c>
      <c r="I445" s="94">
        <v>1634</v>
      </c>
    </row>
    <row r="446" spans="1:9">
      <c r="A446" s="89" t="s">
        <v>555</v>
      </c>
      <c r="B446" s="81"/>
      <c r="C446" s="81"/>
      <c r="D446" s="82"/>
      <c r="E446" s="83"/>
      <c r="F446" s="84"/>
      <c r="H446" s="90" t="s">
        <v>555</v>
      </c>
      <c r="I446" s="94"/>
    </row>
    <row r="447" spans="1:9">
      <c r="A447" s="89" t="s">
        <v>556</v>
      </c>
      <c r="B447" s="81">
        <f>SUM(B448:B450)</f>
        <v>501</v>
      </c>
      <c r="C447" s="81">
        <f>SUM(C448:C450)</f>
        <v>250</v>
      </c>
      <c r="D447" s="82">
        <f t="shared" si="14"/>
        <v>0.499001996007984</v>
      </c>
      <c r="E447" s="83">
        <f>(C447-I447)/I447</f>
        <v>0.131221719457014</v>
      </c>
      <c r="F447" s="84"/>
      <c r="H447" s="90" t="s">
        <v>556</v>
      </c>
      <c r="I447" s="94">
        <v>221</v>
      </c>
    </row>
    <row r="448" spans="1:9">
      <c r="A448" s="89" t="s">
        <v>584</v>
      </c>
      <c r="B448" s="81"/>
      <c r="C448" s="81"/>
      <c r="D448" s="82"/>
      <c r="E448" s="83">
        <f>(C448-I448)/I448</f>
        <v>-1</v>
      </c>
      <c r="F448" s="84"/>
      <c r="H448" s="90" t="s">
        <v>584</v>
      </c>
      <c r="I448" s="94">
        <v>30</v>
      </c>
    </row>
    <row r="449" spans="1:9">
      <c r="A449" s="89" t="s">
        <v>1653</v>
      </c>
      <c r="B449" s="81"/>
      <c r="C449" s="81">
        <v>30</v>
      </c>
      <c r="D449" s="82"/>
      <c r="E449" s="83"/>
      <c r="F449" s="84"/>
      <c r="H449" s="90" t="s">
        <v>1654</v>
      </c>
      <c r="I449" s="94"/>
    </row>
    <row r="450" ht="18" customHeight="1" spans="1:9">
      <c r="A450" s="89" t="s">
        <v>559</v>
      </c>
      <c r="B450" s="81">
        <v>501</v>
      </c>
      <c r="C450" s="81">
        <v>220</v>
      </c>
      <c r="D450" s="82">
        <f t="shared" si="14"/>
        <v>0.439121756487026</v>
      </c>
      <c r="E450" s="83">
        <f>(C450-I450)/I450</f>
        <v>0.151832460732984</v>
      </c>
      <c r="F450" s="84"/>
      <c r="H450" s="90" t="s">
        <v>1655</v>
      </c>
      <c r="I450" s="94">
        <v>191</v>
      </c>
    </row>
    <row r="451" spans="1:9">
      <c r="A451" s="89" t="s">
        <v>560</v>
      </c>
      <c r="B451" s="81"/>
      <c r="C451" s="81"/>
      <c r="D451" s="82"/>
      <c r="E451" s="83"/>
      <c r="F451" s="84"/>
      <c r="H451" s="90" t="s">
        <v>560</v>
      </c>
      <c r="I451" s="94"/>
    </row>
    <row r="452" spans="1:9">
      <c r="A452" s="99" t="s">
        <v>1656</v>
      </c>
      <c r="B452" s="96">
        <f>SUM(B453,B457,B461,)</f>
        <v>7734</v>
      </c>
      <c r="C452" s="96">
        <f>SUM(C453,C457,C461,)</f>
        <v>7413</v>
      </c>
      <c r="D452" s="82">
        <f t="shared" si="14"/>
        <v>0.958494957331265</v>
      </c>
      <c r="E452" s="83">
        <f>(C452-I452)/I452</f>
        <v>0.40371141829199</v>
      </c>
      <c r="F452" s="84"/>
      <c r="H452" s="100" t="s">
        <v>1656</v>
      </c>
      <c r="I452" s="52">
        <v>5281</v>
      </c>
    </row>
    <row r="453" spans="1:9">
      <c r="A453" s="89" t="s">
        <v>562</v>
      </c>
      <c r="B453" s="81">
        <f>SUM(B454:B456)</f>
        <v>7672</v>
      </c>
      <c r="C453" s="81">
        <f>SUM(C454:C456)</f>
        <v>7411</v>
      </c>
      <c r="D453" s="82">
        <f t="shared" ref="D453:D511" si="17">C453/B453</f>
        <v>0.965980187695516</v>
      </c>
      <c r="E453" s="83">
        <f t="shared" ref="E453:E511" si="18">(C453-I453)/I453</f>
        <v>15.0759219088937</v>
      </c>
      <c r="F453" s="84"/>
      <c r="H453" s="90" t="s">
        <v>562</v>
      </c>
      <c r="I453" s="94">
        <v>461</v>
      </c>
    </row>
    <row r="454" spans="1:9">
      <c r="A454" s="89" t="s">
        <v>584</v>
      </c>
      <c r="B454" s="81">
        <v>521</v>
      </c>
      <c r="C454" s="81">
        <v>428</v>
      </c>
      <c r="D454" s="82">
        <f t="shared" si="17"/>
        <v>0.821497120921305</v>
      </c>
      <c r="E454" s="83">
        <f t="shared" si="18"/>
        <v>0.460750853242321</v>
      </c>
      <c r="F454" s="84"/>
      <c r="H454" s="90" t="s">
        <v>584</v>
      </c>
      <c r="I454" s="94">
        <v>293</v>
      </c>
    </row>
    <row r="455" spans="1:9">
      <c r="A455" s="89" t="s">
        <v>1570</v>
      </c>
      <c r="B455" s="81">
        <v>407</v>
      </c>
      <c r="C455" s="81">
        <v>189</v>
      </c>
      <c r="D455" s="82">
        <f t="shared" si="17"/>
        <v>0.464373464373464</v>
      </c>
      <c r="E455" s="83">
        <f t="shared" si="18"/>
        <v>0.125</v>
      </c>
      <c r="F455" s="84"/>
      <c r="H455" s="90" t="s">
        <v>1571</v>
      </c>
      <c r="I455" s="94">
        <v>168</v>
      </c>
    </row>
    <row r="456" spans="1:9">
      <c r="A456" s="89" t="s">
        <v>1657</v>
      </c>
      <c r="B456" s="81">
        <v>6744</v>
      </c>
      <c r="C456" s="81">
        <v>6794</v>
      </c>
      <c r="D456" s="82">
        <f t="shared" si="17"/>
        <v>1.00741399762752</v>
      </c>
      <c r="E456" s="83"/>
      <c r="F456" s="84"/>
      <c r="H456" s="90" t="s">
        <v>1658</v>
      </c>
      <c r="I456" s="94"/>
    </row>
    <row r="457" spans="1:9">
      <c r="A457" s="89" t="s">
        <v>566</v>
      </c>
      <c r="B457" s="81">
        <f>SUM(B458:B459)</f>
        <v>62</v>
      </c>
      <c r="C457" s="81">
        <f>SUM(C458:C459)</f>
        <v>2</v>
      </c>
      <c r="D457" s="82">
        <f t="shared" si="17"/>
        <v>0.032258064516129</v>
      </c>
      <c r="E457" s="83">
        <f t="shared" si="18"/>
        <v>-0.916666666666667</v>
      </c>
      <c r="F457" s="84"/>
      <c r="H457" s="90" t="s">
        <v>566</v>
      </c>
      <c r="I457" s="94">
        <v>24</v>
      </c>
    </row>
    <row r="458" spans="1:9">
      <c r="A458" s="89" t="s">
        <v>1659</v>
      </c>
      <c r="B458" s="81">
        <v>50</v>
      </c>
      <c r="C458" s="81">
        <v>2</v>
      </c>
      <c r="D458" s="82">
        <f t="shared" si="17"/>
        <v>0.04</v>
      </c>
      <c r="E458" s="83"/>
      <c r="F458" s="84"/>
      <c r="H458" s="90"/>
      <c r="I458" s="94"/>
    </row>
    <row r="459" spans="1:9">
      <c r="A459" s="89" t="s">
        <v>1660</v>
      </c>
      <c r="B459" s="81">
        <v>12</v>
      </c>
      <c r="C459" s="81"/>
      <c r="D459" s="82">
        <f t="shared" si="17"/>
        <v>0</v>
      </c>
      <c r="E459" s="83">
        <f t="shared" si="18"/>
        <v>-1</v>
      </c>
      <c r="F459" s="84"/>
      <c r="H459" s="90" t="s">
        <v>1661</v>
      </c>
      <c r="I459" s="94">
        <v>24</v>
      </c>
    </row>
    <row r="460" spans="1:9">
      <c r="A460" s="89" t="s">
        <v>1662</v>
      </c>
      <c r="B460" s="81"/>
      <c r="C460" s="81"/>
      <c r="D460" s="82"/>
      <c r="E460" s="83"/>
      <c r="F460" s="84"/>
      <c r="H460" s="90" t="s">
        <v>1662</v>
      </c>
      <c r="I460" s="94"/>
    </row>
    <row r="461" spans="1:9">
      <c r="A461" s="89" t="s">
        <v>1663</v>
      </c>
      <c r="B461" s="81"/>
      <c r="C461" s="81"/>
      <c r="D461" s="82"/>
      <c r="E461" s="83"/>
      <c r="F461" s="84"/>
      <c r="H461" s="90" t="s">
        <v>1663</v>
      </c>
      <c r="I461" s="94">
        <v>4796</v>
      </c>
    </row>
    <row r="462" spans="1:9">
      <c r="A462" s="99" t="s">
        <v>77</v>
      </c>
      <c r="B462" s="96"/>
      <c r="C462" s="96">
        <v>437</v>
      </c>
      <c r="D462" s="82"/>
      <c r="E462" s="83"/>
      <c r="F462" s="84"/>
      <c r="H462" s="100" t="s">
        <v>77</v>
      </c>
      <c r="I462" s="52"/>
    </row>
    <row r="463" spans="1:9">
      <c r="A463" s="89" t="s">
        <v>572</v>
      </c>
      <c r="B463" s="96"/>
      <c r="C463" s="96"/>
      <c r="D463" s="82"/>
      <c r="E463" s="83"/>
      <c r="F463" s="84"/>
      <c r="H463" s="90" t="s">
        <v>572</v>
      </c>
      <c r="I463" s="52"/>
    </row>
    <row r="464" spans="1:9">
      <c r="A464" s="89" t="s">
        <v>573</v>
      </c>
      <c r="B464" s="96"/>
      <c r="C464" s="96"/>
      <c r="D464" s="82"/>
      <c r="E464" s="83"/>
      <c r="F464" s="84"/>
      <c r="H464" s="90" t="s">
        <v>573</v>
      </c>
      <c r="I464" s="52"/>
    </row>
    <row r="465" spans="1:9">
      <c r="A465" s="89" t="s">
        <v>574</v>
      </c>
      <c r="B465" s="96"/>
      <c r="C465" s="96">
        <v>437</v>
      </c>
      <c r="D465" s="82"/>
      <c r="E465" s="83"/>
      <c r="F465" s="84"/>
      <c r="H465" s="90" t="s">
        <v>574</v>
      </c>
      <c r="I465" s="52"/>
    </row>
    <row r="466" spans="1:9">
      <c r="A466" s="99" t="s">
        <v>78</v>
      </c>
      <c r="B466" s="96"/>
      <c r="C466" s="96"/>
      <c r="D466" s="82"/>
      <c r="E466" s="83"/>
      <c r="F466" s="84"/>
      <c r="H466" s="100" t="s">
        <v>78</v>
      </c>
      <c r="I466" s="52"/>
    </row>
    <row r="467" spans="1:9">
      <c r="A467" s="89" t="s">
        <v>575</v>
      </c>
      <c r="B467" s="81"/>
      <c r="C467" s="81"/>
      <c r="D467" s="82"/>
      <c r="E467" s="83"/>
      <c r="F467" s="84"/>
      <c r="H467" s="90" t="s">
        <v>575</v>
      </c>
      <c r="I467" s="94"/>
    </row>
    <row r="468" spans="1:9">
      <c r="A468" s="84" t="s">
        <v>79</v>
      </c>
      <c r="B468" s="96">
        <f>SUM(B469,B475,B476,B477,B479)</f>
        <v>6392</v>
      </c>
      <c r="C468" s="96">
        <f>SUM(C469,C475,C476,C477,C479)</f>
        <v>4369</v>
      </c>
      <c r="D468" s="82">
        <f t="shared" si="17"/>
        <v>0.683510638297872</v>
      </c>
      <c r="E468" s="83">
        <f t="shared" si="18"/>
        <v>3.00458295142071</v>
      </c>
      <c r="F468" s="84"/>
      <c r="H468" s="104" t="s">
        <v>79</v>
      </c>
      <c r="I468" s="52">
        <v>1091</v>
      </c>
    </row>
    <row r="469" spans="1:9">
      <c r="A469" s="89" t="s">
        <v>576</v>
      </c>
      <c r="B469" s="81">
        <f>SUM(B470:B474)</f>
        <v>6094</v>
      </c>
      <c r="C469" s="81">
        <f>SUM(C470:C474)</f>
        <v>4289</v>
      </c>
      <c r="D469" s="82">
        <f t="shared" si="17"/>
        <v>0.703807023301608</v>
      </c>
      <c r="E469" s="83">
        <f t="shared" si="18"/>
        <v>3.34109311740891</v>
      </c>
      <c r="F469" s="84"/>
      <c r="H469" s="90" t="s">
        <v>576</v>
      </c>
      <c r="I469" s="94">
        <v>988</v>
      </c>
    </row>
    <row r="470" spans="1:9">
      <c r="A470" s="89" t="s">
        <v>584</v>
      </c>
      <c r="B470" s="81">
        <v>170</v>
      </c>
      <c r="C470" s="81">
        <v>86</v>
      </c>
      <c r="D470" s="82">
        <f t="shared" si="17"/>
        <v>0.505882352941176</v>
      </c>
      <c r="E470" s="83">
        <f t="shared" si="18"/>
        <v>0.283582089552239</v>
      </c>
      <c r="F470" s="84"/>
      <c r="H470" s="90" t="s">
        <v>584</v>
      </c>
      <c r="I470" s="94">
        <v>67</v>
      </c>
    </row>
    <row r="471" spans="1:9">
      <c r="A471" s="89" t="s">
        <v>1664</v>
      </c>
      <c r="B471" s="81">
        <v>2008</v>
      </c>
      <c r="C471" s="81">
        <v>1928</v>
      </c>
      <c r="D471" s="82">
        <f t="shared" si="17"/>
        <v>0.960159362549801</v>
      </c>
      <c r="E471" s="83">
        <f t="shared" si="18"/>
        <v>8.64</v>
      </c>
      <c r="F471" s="84"/>
      <c r="H471" s="91" t="s">
        <v>1664</v>
      </c>
      <c r="I471" s="94">
        <v>200</v>
      </c>
    </row>
    <row r="472" spans="1:9">
      <c r="A472" s="89" t="s">
        <v>579</v>
      </c>
      <c r="B472" s="81">
        <v>1666</v>
      </c>
      <c r="C472" s="81">
        <v>879</v>
      </c>
      <c r="D472" s="82">
        <f t="shared" si="17"/>
        <v>0.527611044417767</v>
      </c>
      <c r="E472" s="83">
        <f t="shared" si="18"/>
        <v>19.4418604651163</v>
      </c>
      <c r="F472" s="84"/>
      <c r="H472" s="90" t="s">
        <v>1665</v>
      </c>
      <c r="I472" s="94">
        <v>43</v>
      </c>
    </row>
    <row r="473" spans="1:9">
      <c r="A473" s="89" t="s">
        <v>1570</v>
      </c>
      <c r="B473" s="81">
        <v>1989</v>
      </c>
      <c r="C473" s="81">
        <v>769</v>
      </c>
      <c r="D473" s="82">
        <f t="shared" si="17"/>
        <v>0.386626445449975</v>
      </c>
      <c r="E473" s="83">
        <f t="shared" si="18"/>
        <v>0.35626102292769</v>
      </c>
      <c r="F473" s="84"/>
      <c r="H473" s="90" t="s">
        <v>1570</v>
      </c>
      <c r="I473" s="94">
        <v>567</v>
      </c>
    </row>
    <row r="474" spans="1:9">
      <c r="A474" s="89" t="s">
        <v>1666</v>
      </c>
      <c r="B474" s="81">
        <v>261</v>
      </c>
      <c r="C474" s="81">
        <v>627</v>
      </c>
      <c r="D474" s="82">
        <f t="shared" si="17"/>
        <v>2.40229885057471</v>
      </c>
      <c r="E474" s="83">
        <f t="shared" si="18"/>
        <v>4.64864864864865</v>
      </c>
      <c r="F474" s="84"/>
      <c r="H474" s="90" t="s">
        <v>1667</v>
      </c>
      <c r="I474" s="94">
        <v>111</v>
      </c>
    </row>
    <row r="475" spans="1:9">
      <c r="A475" s="89" t="s">
        <v>582</v>
      </c>
      <c r="B475" s="81"/>
      <c r="C475" s="81"/>
      <c r="D475" s="82"/>
      <c r="E475" s="83"/>
      <c r="F475" s="84"/>
      <c r="H475" s="90" t="s">
        <v>582</v>
      </c>
      <c r="I475" s="94"/>
    </row>
    <row r="476" spans="1:9">
      <c r="A476" s="89" t="s">
        <v>583</v>
      </c>
      <c r="B476" s="81">
        <v>100</v>
      </c>
      <c r="C476" s="81"/>
      <c r="D476" s="82">
        <f t="shared" si="17"/>
        <v>0</v>
      </c>
      <c r="E476" s="83"/>
      <c r="F476" s="84"/>
      <c r="H476" s="90" t="s">
        <v>583</v>
      </c>
      <c r="I476" s="94"/>
    </row>
    <row r="477" spans="1:9">
      <c r="A477" s="89" t="s">
        <v>585</v>
      </c>
      <c r="B477" s="81">
        <f>SUM(B478)</f>
        <v>152</v>
      </c>
      <c r="C477" s="81">
        <f>SUM(C478)</f>
        <v>65</v>
      </c>
      <c r="D477" s="82">
        <f t="shared" si="17"/>
        <v>0.427631578947368</v>
      </c>
      <c r="E477" s="83">
        <f t="shared" si="18"/>
        <v>-0.0151515151515152</v>
      </c>
      <c r="F477" s="84"/>
      <c r="H477" s="90" t="s">
        <v>585</v>
      </c>
      <c r="I477" s="94">
        <v>66</v>
      </c>
    </row>
    <row r="478" spans="1:9">
      <c r="A478" s="89" t="s">
        <v>1668</v>
      </c>
      <c r="B478" s="81">
        <v>152</v>
      </c>
      <c r="C478" s="81">
        <v>65</v>
      </c>
      <c r="D478" s="82">
        <f t="shared" si="17"/>
        <v>0.427631578947368</v>
      </c>
      <c r="E478" s="83">
        <f t="shared" si="18"/>
        <v>-0.0151515151515152</v>
      </c>
      <c r="F478" s="84"/>
      <c r="H478" s="90" t="s">
        <v>1669</v>
      </c>
      <c r="I478" s="94">
        <v>66</v>
      </c>
    </row>
    <row r="479" spans="1:9">
      <c r="A479" s="89" t="s">
        <v>587</v>
      </c>
      <c r="B479" s="81">
        <f>SUM(B480:B481)</f>
        <v>46</v>
      </c>
      <c r="C479" s="81">
        <f>SUM(C480:C481)</f>
        <v>15</v>
      </c>
      <c r="D479" s="82">
        <f t="shared" si="17"/>
        <v>0.326086956521739</v>
      </c>
      <c r="E479" s="83">
        <f t="shared" si="18"/>
        <v>-0.594594594594595</v>
      </c>
      <c r="F479" s="84"/>
      <c r="H479" s="90" t="s">
        <v>587</v>
      </c>
      <c r="I479" s="94">
        <v>37</v>
      </c>
    </row>
    <row r="480" spans="1:9">
      <c r="A480" s="89" t="s">
        <v>1670</v>
      </c>
      <c r="B480" s="81">
        <v>3</v>
      </c>
      <c r="C480" s="81"/>
      <c r="D480" s="82">
        <f t="shared" si="17"/>
        <v>0</v>
      </c>
      <c r="E480" s="83"/>
      <c r="F480" s="84"/>
      <c r="H480" s="90"/>
      <c r="I480" s="94"/>
    </row>
    <row r="481" spans="1:9">
      <c r="A481" s="89" t="s">
        <v>588</v>
      </c>
      <c r="B481" s="81">
        <v>43</v>
      </c>
      <c r="C481" s="81">
        <v>15</v>
      </c>
      <c r="D481" s="82">
        <f t="shared" si="17"/>
        <v>0.348837209302326</v>
      </c>
      <c r="E481" s="83">
        <f t="shared" si="18"/>
        <v>-0.594594594594595</v>
      </c>
      <c r="F481" s="84"/>
      <c r="H481" s="90" t="s">
        <v>1671</v>
      </c>
      <c r="I481" s="94">
        <v>37</v>
      </c>
    </row>
    <row r="482" spans="1:9">
      <c r="A482" s="99" t="s">
        <v>80</v>
      </c>
      <c r="B482" s="96">
        <f>SUM(B483,B489,B491)</f>
        <v>10519</v>
      </c>
      <c r="C482" s="96">
        <f>SUM(C483,C489,C491)</f>
        <v>4201</v>
      </c>
      <c r="D482" s="82">
        <f t="shared" si="17"/>
        <v>0.399372563931933</v>
      </c>
      <c r="E482" s="83">
        <f t="shared" si="18"/>
        <v>-0.376150876150876</v>
      </c>
      <c r="F482" s="84"/>
      <c r="H482" s="100" t="s">
        <v>80</v>
      </c>
      <c r="I482" s="52">
        <v>6734</v>
      </c>
    </row>
    <row r="483" spans="1:9">
      <c r="A483" s="89" t="s">
        <v>1672</v>
      </c>
      <c r="B483" s="81">
        <f>SUM(B484:B488)</f>
        <v>2909</v>
      </c>
      <c r="C483" s="81">
        <f>SUM(C484:C488)</f>
        <v>301</v>
      </c>
      <c r="D483" s="82">
        <f t="shared" si="17"/>
        <v>0.103471983499484</v>
      </c>
      <c r="E483" s="83">
        <f t="shared" si="18"/>
        <v>-0.61704834605598</v>
      </c>
      <c r="F483" s="84"/>
      <c r="H483" s="90" t="s">
        <v>1672</v>
      </c>
      <c r="I483" s="94">
        <v>786</v>
      </c>
    </row>
    <row r="484" spans="1:9">
      <c r="A484" s="89" t="s">
        <v>1673</v>
      </c>
      <c r="B484" s="81">
        <v>269</v>
      </c>
      <c r="C484" s="81">
        <v>10</v>
      </c>
      <c r="D484" s="82">
        <f t="shared" si="17"/>
        <v>0.0371747211895911</v>
      </c>
      <c r="E484" s="83">
        <f t="shared" si="18"/>
        <v>-0.963768115942029</v>
      </c>
      <c r="F484" s="84"/>
      <c r="H484" s="90" t="s">
        <v>1674</v>
      </c>
      <c r="I484" s="94">
        <v>276</v>
      </c>
    </row>
    <row r="485" spans="1:9">
      <c r="A485" s="89" t="s">
        <v>1675</v>
      </c>
      <c r="B485" s="81">
        <v>241</v>
      </c>
      <c r="C485" s="81"/>
      <c r="D485" s="82">
        <f t="shared" si="17"/>
        <v>0</v>
      </c>
      <c r="E485" s="83"/>
      <c r="F485" s="84"/>
      <c r="H485" s="90"/>
      <c r="I485" s="94"/>
    </row>
    <row r="486" spans="1:9">
      <c r="A486" s="89" t="s">
        <v>1676</v>
      </c>
      <c r="B486" s="81">
        <f>1356-187</f>
        <v>1169</v>
      </c>
      <c r="C486" s="81">
        <v>139</v>
      </c>
      <c r="D486" s="82">
        <f t="shared" si="17"/>
        <v>0.11890504704876</v>
      </c>
      <c r="E486" s="83">
        <f t="shared" si="18"/>
        <v>-0.727450980392157</v>
      </c>
      <c r="F486" s="84"/>
      <c r="H486" s="90" t="s">
        <v>1677</v>
      </c>
      <c r="I486" s="94">
        <v>510</v>
      </c>
    </row>
    <row r="487" spans="1:9">
      <c r="A487" s="89" t="s">
        <v>1678</v>
      </c>
      <c r="B487" s="81">
        <v>5</v>
      </c>
      <c r="C487" s="81"/>
      <c r="D487" s="82">
        <f t="shared" si="17"/>
        <v>0</v>
      </c>
      <c r="E487" s="83"/>
      <c r="F487" s="84"/>
      <c r="H487" s="90" t="s">
        <v>1679</v>
      </c>
      <c r="I487" s="94"/>
    </row>
    <row r="488" spans="1:9">
      <c r="A488" s="89" t="s">
        <v>1680</v>
      </c>
      <c r="B488" s="81">
        <v>1225</v>
      </c>
      <c r="C488" s="81">
        <v>152</v>
      </c>
      <c r="D488" s="82">
        <f t="shared" si="17"/>
        <v>0.124081632653061</v>
      </c>
      <c r="E488" s="83"/>
      <c r="F488" s="84"/>
      <c r="H488" s="90" t="s">
        <v>1681</v>
      </c>
      <c r="I488" s="94"/>
    </row>
    <row r="489" spans="1:9">
      <c r="A489" s="89" t="s">
        <v>597</v>
      </c>
      <c r="B489" s="81">
        <f>SUM(B490)</f>
        <v>7173</v>
      </c>
      <c r="C489" s="81">
        <f>SUM(C490)</f>
        <v>3675</v>
      </c>
      <c r="D489" s="82">
        <f t="shared" si="17"/>
        <v>0.512337933918862</v>
      </c>
      <c r="E489" s="83">
        <f t="shared" si="18"/>
        <v>-0.365284974093264</v>
      </c>
      <c r="F489" s="84"/>
      <c r="H489" s="90" t="s">
        <v>597</v>
      </c>
      <c r="I489" s="94">
        <v>5790</v>
      </c>
    </row>
    <row r="490" spans="1:9">
      <c r="A490" s="89" t="s">
        <v>1682</v>
      </c>
      <c r="B490" s="81">
        <f>7159+14</f>
        <v>7173</v>
      </c>
      <c r="C490" s="81">
        <v>3675</v>
      </c>
      <c r="D490" s="82">
        <f t="shared" si="17"/>
        <v>0.512337933918862</v>
      </c>
      <c r="E490" s="83">
        <f t="shared" si="18"/>
        <v>-0.365284974093264</v>
      </c>
      <c r="F490" s="84"/>
      <c r="H490" s="90" t="s">
        <v>1683</v>
      </c>
      <c r="I490" s="94">
        <v>5790</v>
      </c>
    </row>
    <row r="491" spans="1:9">
      <c r="A491" s="89" t="s">
        <v>599</v>
      </c>
      <c r="B491" s="81">
        <f>SUM(B492:B493)</f>
        <v>437</v>
      </c>
      <c r="C491" s="81">
        <f>SUM(C492:C493)</f>
        <v>225</v>
      </c>
      <c r="D491" s="82">
        <f t="shared" si="17"/>
        <v>0.51487414187643</v>
      </c>
      <c r="E491" s="83">
        <f t="shared" si="18"/>
        <v>0.424050632911392</v>
      </c>
      <c r="F491" s="84"/>
      <c r="H491" s="90" t="s">
        <v>599</v>
      </c>
      <c r="I491" s="94">
        <v>158</v>
      </c>
    </row>
    <row r="492" spans="1:9">
      <c r="A492" s="89" t="s">
        <v>1684</v>
      </c>
      <c r="B492" s="81">
        <v>415</v>
      </c>
      <c r="C492" s="81">
        <v>225</v>
      </c>
      <c r="D492" s="82">
        <f t="shared" si="17"/>
        <v>0.542168674698795</v>
      </c>
      <c r="E492" s="83">
        <f t="shared" si="18"/>
        <v>0.424050632911392</v>
      </c>
      <c r="F492" s="84"/>
      <c r="H492" s="90" t="s">
        <v>1685</v>
      </c>
      <c r="I492" s="94">
        <v>158</v>
      </c>
    </row>
    <row r="493" spans="1:9">
      <c r="A493" s="89" t="s">
        <v>1686</v>
      </c>
      <c r="B493" s="81">
        <v>22</v>
      </c>
      <c r="C493" s="81"/>
      <c r="D493" s="82">
        <f t="shared" si="17"/>
        <v>0</v>
      </c>
      <c r="E493" s="83"/>
      <c r="F493" s="84"/>
      <c r="H493" s="90" t="s">
        <v>1687</v>
      </c>
      <c r="I493" s="94"/>
    </row>
    <row r="494" spans="1:9">
      <c r="A494" s="105" t="s">
        <v>81</v>
      </c>
      <c r="B494" s="96">
        <f>SUM(B495,B497,B499,B501,)</f>
        <v>257</v>
      </c>
      <c r="C494" s="96">
        <f>SUM(C495,C497,C499,C501,)</f>
        <v>113</v>
      </c>
      <c r="D494" s="82">
        <f t="shared" si="17"/>
        <v>0.439688715953307</v>
      </c>
      <c r="E494" s="83">
        <f t="shared" si="18"/>
        <v>-0.0087719298245614</v>
      </c>
      <c r="F494" s="84"/>
      <c r="H494" s="106" t="s">
        <v>81</v>
      </c>
      <c r="I494" s="52">
        <v>114</v>
      </c>
    </row>
    <row r="495" spans="1:9">
      <c r="A495" s="89" t="s">
        <v>602</v>
      </c>
      <c r="B495" s="81">
        <f>SUM(B496)</f>
        <v>195</v>
      </c>
      <c r="C495" s="81">
        <f>SUM(C496)</f>
        <v>88</v>
      </c>
      <c r="D495" s="82">
        <f t="shared" si="17"/>
        <v>0.451282051282051</v>
      </c>
      <c r="E495" s="83">
        <f t="shared" si="18"/>
        <v>-0.0112359550561798</v>
      </c>
      <c r="F495" s="84"/>
      <c r="H495" s="90" t="s">
        <v>602</v>
      </c>
      <c r="I495" s="94">
        <v>89</v>
      </c>
    </row>
    <row r="496" spans="1:9">
      <c r="A496" s="89" t="s">
        <v>1570</v>
      </c>
      <c r="B496" s="81">
        <v>195</v>
      </c>
      <c r="C496" s="81">
        <v>88</v>
      </c>
      <c r="D496" s="82">
        <f t="shared" si="17"/>
        <v>0.451282051282051</v>
      </c>
      <c r="E496" s="83">
        <f t="shared" si="18"/>
        <v>-0.0112359550561798</v>
      </c>
      <c r="F496" s="84"/>
      <c r="H496" s="90" t="s">
        <v>1570</v>
      </c>
      <c r="I496" s="94">
        <v>89</v>
      </c>
    </row>
    <row r="497" spans="1:9">
      <c r="A497" s="89" t="s">
        <v>605</v>
      </c>
      <c r="B497" s="81">
        <f>SUM(B498)</f>
        <v>62</v>
      </c>
      <c r="C497" s="81">
        <f>SUM(C498)</f>
        <v>25</v>
      </c>
      <c r="D497" s="82">
        <f t="shared" si="17"/>
        <v>0.403225806451613</v>
      </c>
      <c r="E497" s="83">
        <f t="shared" si="18"/>
        <v>0</v>
      </c>
      <c r="F497" s="84"/>
      <c r="H497" s="90" t="s">
        <v>605</v>
      </c>
      <c r="I497" s="94">
        <v>25</v>
      </c>
    </row>
    <row r="498" spans="1:9">
      <c r="A498" s="89" t="s">
        <v>1570</v>
      </c>
      <c r="B498" s="81">
        <v>62</v>
      </c>
      <c r="C498" s="81">
        <v>25</v>
      </c>
      <c r="D498" s="82">
        <f t="shared" si="17"/>
        <v>0.403225806451613</v>
      </c>
      <c r="E498" s="83">
        <f t="shared" si="18"/>
        <v>0</v>
      </c>
      <c r="F498" s="84"/>
      <c r="H498" s="91" t="s">
        <v>1570</v>
      </c>
      <c r="I498" s="94">
        <v>25</v>
      </c>
    </row>
    <row r="499" spans="1:9">
      <c r="A499" s="89" t="s">
        <v>608</v>
      </c>
      <c r="B499" s="81"/>
      <c r="C499" s="81"/>
      <c r="D499" s="82"/>
      <c r="E499" s="83"/>
      <c r="F499" s="84"/>
      <c r="H499" s="90" t="s">
        <v>608</v>
      </c>
      <c r="I499" s="94"/>
    </row>
    <row r="500" spans="1:9">
      <c r="A500" s="89" t="s">
        <v>609</v>
      </c>
      <c r="B500" s="81"/>
      <c r="C500" s="81"/>
      <c r="D500" s="82"/>
      <c r="E500" s="83"/>
      <c r="F500" s="84"/>
      <c r="H500" s="90" t="s">
        <v>609</v>
      </c>
      <c r="I500" s="94"/>
    </row>
    <row r="501" ht="15" customHeight="1" spans="1:9">
      <c r="A501" s="89" t="s">
        <v>610</v>
      </c>
      <c r="B501" s="81"/>
      <c r="C501" s="81"/>
      <c r="D501" s="82"/>
      <c r="E501" s="83"/>
      <c r="F501" s="84"/>
      <c r="H501" s="90" t="s">
        <v>610</v>
      </c>
      <c r="I501" s="94"/>
    </row>
    <row r="502" spans="1:9">
      <c r="A502" s="107" t="s">
        <v>1688</v>
      </c>
      <c r="B502" s="108">
        <v>4000</v>
      </c>
      <c r="C502" s="108"/>
      <c r="D502" s="82">
        <f t="shared" si="17"/>
        <v>0</v>
      </c>
      <c r="E502" s="83"/>
      <c r="F502" s="84"/>
      <c r="H502" s="109" t="s">
        <v>1688</v>
      </c>
      <c r="I502" s="114"/>
    </row>
    <row r="503" spans="1:9">
      <c r="A503" s="99" t="s">
        <v>1689</v>
      </c>
      <c r="B503" s="108">
        <f>SUM(B504:B505)</f>
        <v>8518</v>
      </c>
      <c r="C503" s="108">
        <f>SUM(C504:C505)</f>
        <v>130</v>
      </c>
      <c r="D503" s="82">
        <f t="shared" si="17"/>
        <v>0.0152617985442592</v>
      </c>
      <c r="E503" s="83">
        <f t="shared" si="18"/>
        <v>9.83333333333333</v>
      </c>
      <c r="F503" s="84"/>
      <c r="H503" s="100" t="s">
        <v>1689</v>
      </c>
      <c r="I503" s="114">
        <v>12</v>
      </c>
    </row>
    <row r="504" spans="1:9">
      <c r="A504" s="99" t="s">
        <v>611</v>
      </c>
      <c r="B504" s="108">
        <f>8049+400</f>
        <v>8449</v>
      </c>
      <c r="C504" s="108"/>
      <c r="D504" s="82">
        <f t="shared" si="17"/>
        <v>0</v>
      </c>
      <c r="E504" s="83">
        <f t="shared" si="18"/>
        <v>-1</v>
      </c>
      <c r="F504" s="84"/>
      <c r="H504" s="91" t="s">
        <v>613</v>
      </c>
      <c r="I504" s="114">
        <v>12</v>
      </c>
    </row>
    <row r="505" spans="1:9">
      <c r="A505" s="89" t="s">
        <v>612</v>
      </c>
      <c r="B505" s="108">
        <f>469-400</f>
        <v>69</v>
      </c>
      <c r="C505" s="108">
        <v>130</v>
      </c>
      <c r="D505" s="82">
        <f t="shared" si="17"/>
        <v>1.88405797101449</v>
      </c>
      <c r="E505" s="83">
        <f t="shared" si="18"/>
        <v>9.83333333333333</v>
      </c>
      <c r="F505" s="84"/>
      <c r="H505" s="91" t="s">
        <v>1690</v>
      </c>
      <c r="I505" s="114">
        <v>12</v>
      </c>
    </row>
    <row r="506" spans="1:9">
      <c r="A506" s="99" t="s">
        <v>1691</v>
      </c>
      <c r="B506" s="108">
        <v>8267</v>
      </c>
      <c r="C506" s="108">
        <v>5824</v>
      </c>
      <c r="D506" s="82">
        <f t="shared" si="17"/>
        <v>0.704487722269263</v>
      </c>
      <c r="E506" s="83">
        <f t="shared" si="18"/>
        <v>0.0637442922374429</v>
      </c>
      <c r="F506" s="84"/>
      <c r="H506" s="100" t="s">
        <v>1691</v>
      </c>
      <c r="I506" s="114">
        <v>5475</v>
      </c>
    </row>
    <row r="507" spans="1:9">
      <c r="A507" s="89" t="s">
        <v>614</v>
      </c>
      <c r="B507" s="108">
        <v>8267</v>
      </c>
      <c r="C507" s="108">
        <v>5824</v>
      </c>
      <c r="D507" s="82">
        <f t="shared" si="17"/>
        <v>0.704487722269263</v>
      </c>
      <c r="E507" s="83">
        <f t="shared" si="18"/>
        <v>0.0637442922374429</v>
      </c>
      <c r="F507" s="84"/>
      <c r="H507" s="91" t="s">
        <v>1692</v>
      </c>
      <c r="I507" s="114">
        <v>5475</v>
      </c>
    </row>
    <row r="508" ht="18" customHeight="1" spans="1:9">
      <c r="A508" s="89" t="s">
        <v>615</v>
      </c>
      <c r="B508" s="108"/>
      <c r="C508" s="108"/>
      <c r="D508" s="82"/>
      <c r="E508" s="83">
        <f t="shared" si="18"/>
        <v>-1</v>
      </c>
      <c r="F508" s="84"/>
      <c r="H508" s="91" t="s">
        <v>1693</v>
      </c>
      <c r="I508" s="114">
        <v>5475</v>
      </c>
    </row>
    <row r="509" spans="1:9">
      <c r="A509" s="89" t="s">
        <v>1694</v>
      </c>
      <c r="B509" s="108"/>
      <c r="C509" s="108"/>
      <c r="D509" s="82"/>
      <c r="E509" s="83"/>
      <c r="F509" s="84"/>
      <c r="H509" s="90" t="s">
        <v>1694</v>
      </c>
      <c r="I509" s="114"/>
    </row>
    <row r="510" spans="1:9">
      <c r="A510" s="89" t="s">
        <v>1695</v>
      </c>
      <c r="B510" s="108"/>
      <c r="C510" s="108"/>
      <c r="D510" s="82"/>
      <c r="E510" s="83"/>
      <c r="F510" s="84"/>
      <c r="H510" s="90" t="s">
        <v>1696</v>
      </c>
      <c r="I510" s="114"/>
    </row>
    <row r="511" spans="1:9">
      <c r="A511" s="110" t="s">
        <v>1697</v>
      </c>
      <c r="B511" s="111">
        <f>B503+B506+B502+B494+B482+B468+B466+B462+B452+B420+B368+B323+B277+B201+B171+B152+B126+B94+B90+B87+B4+B353+B436+B509</f>
        <v>336282</v>
      </c>
      <c r="C511" s="111">
        <f>C503+C506+C502+C494+C482+C468+C466+C462+C452+C420+C368+C323+C277+C201+C171+C152+C126+C94+C90+C87+C4+C353+C436+C509</f>
        <v>183204</v>
      </c>
      <c r="D511" s="82">
        <f t="shared" si="17"/>
        <v>0.544792763216586</v>
      </c>
      <c r="E511" s="82">
        <f t="shared" si="18"/>
        <v>0.408199972328552</v>
      </c>
      <c r="F511" s="84"/>
      <c r="H511" s="112" t="s">
        <v>1697</v>
      </c>
      <c r="I511" s="115">
        <v>130098</v>
      </c>
    </row>
    <row r="512" s="63" customFormat="1" ht="18" customHeight="1" spans="1:9">
      <c r="A512" s="113" t="s">
        <v>1698</v>
      </c>
      <c r="B512" s="113"/>
      <c r="C512" s="113"/>
      <c r="D512" s="113"/>
      <c r="E512" s="113"/>
      <c r="F512" s="113"/>
      <c r="H512" s="66"/>
      <c r="I512" s="66"/>
    </row>
    <row r="513" s="63" customFormat="1" ht="18" customHeight="1" spans="1:9">
      <c r="A513" s="116" t="s">
        <v>1699</v>
      </c>
      <c r="B513" s="116"/>
      <c r="C513" s="116"/>
      <c r="D513" s="116"/>
      <c r="E513" s="116"/>
      <c r="F513" s="116"/>
      <c r="H513" s="117"/>
      <c r="I513" s="122"/>
    </row>
    <row r="514" ht="22.5" customHeight="1" spans="1:9">
      <c r="A514" s="118"/>
      <c r="B514" s="118"/>
      <c r="C514" s="118"/>
      <c r="D514" s="118"/>
      <c r="E514" s="118"/>
      <c r="F514" s="119"/>
      <c r="H514" s="120"/>
      <c r="I514" s="123"/>
    </row>
    <row r="515" ht="22.5" customHeight="1" spans="8:9">
      <c r="H515" s="121"/>
      <c r="I515" s="124"/>
    </row>
    <row r="516" ht="22.5" customHeight="1"/>
  </sheetData>
  <mergeCells count="2">
    <mergeCell ref="A1:F1"/>
    <mergeCell ref="A512:F512"/>
  </mergeCells>
  <printOptions horizontalCentered="1"/>
  <pageMargins left="0.786805555555556" right="0.786805555555556" top="0.786805555555556" bottom="0.707638888888889" header="0" footer="0"/>
  <pageSetup paperSize="9" firstPageNumber="55" orientation="landscape" useFirstPageNumber="1"/>
  <headerFooter alignWithMargins="0">
    <evenFooter>&amp;C-2-</even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selection activeCell="A1" sqref="$A1:$XFD1048576"/>
    </sheetView>
  </sheetViews>
  <sheetFormatPr defaultColWidth="9" defaultRowHeight="14.25"/>
  <cols>
    <col min="1" max="1" width="32" customWidth="1"/>
    <col min="2" max="2" width="16.5" customWidth="1"/>
    <col min="3" max="3" width="16.75" customWidth="1"/>
    <col min="4" max="4" width="15.75" customWidth="1"/>
    <col min="5" max="5" width="14.5" customWidth="1"/>
    <col min="6" max="6" width="21.375" customWidth="1"/>
    <col min="8" max="8" width="31.375" hidden="1" customWidth="1"/>
    <col min="9" max="9" width="9.25" hidden="1" customWidth="1"/>
  </cols>
  <sheetData>
    <row r="1" ht="39" customHeight="1" spans="1:6">
      <c r="A1" s="4" t="s">
        <v>1700</v>
      </c>
      <c r="B1" s="4"/>
      <c r="C1" s="4"/>
      <c r="D1" s="4"/>
      <c r="E1" s="4"/>
      <c r="F1" s="4"/>
    </row>
    <row r="2" ht="19.5" customHeight="1" spans="1:6">
      <c r="A2" s="6" t="s">
        <v>1701</v>
      </c>
      <c r="B2" s="6"/>
      <c r="C2" s="6"/>
      <c r="D2" s="6"/>
      <c r="E2" s="6"/>
      <c r="F2" s="26" t="s">
        <v>2</v>
      </c>
    </row>
    <row r="3" ht="45.95" customHeight="1" spans="1:9">
      <c r="A3" s="33" t="s">
        <v>1702</v>
      </c>
      <c r="B3" s="33" t="s">
        <v>1268</v>
      </c>
      <c r="C3" s="34" t="s">
        <v>1269</v>
      </c>
      <c r="D3" s="34" t="s">
        <v>1270</v>
      </c>
      <c r="E3" s="34" t="s">
        <v>1271</v>
      </c>
      <c r="F3" s="33" t="s">
        <v>683</v>
      </c>
      <c r="H3" s="29" t="s">
        <v>1702</v>
      </c>
      <c r="I3" s="29" t="s">
        <v>1703</v>
      </c>
    </row>
    <row r="4" s="2" customFormat="1" ht="35.25" customHeight="1" spans="1:9">
      <c r="A4" s="55" t="s">
        <v>42</v>
      </c>
      <c r="B4" s="36">
        <v>51720</v>
      </c>
      <c r="C4" s="36">
        <v>20415</v>
      </c>
      <c r="D4" s="37">
        <f>C4/B4</f>
        <v>0.394721577726218</v>
      </c>
      <c r="E4" s="38">
        <f>(C4-I4)/I4</f>
        <v>-0.19330619986565</v>
      </c>
      <c r="F4" s="15"/>
      <c r="H4" s="56" t="s">
        <v>42</v>
      </c>
      <c r="I4" s="51">
        <v>25307</v>
      </c>
    </row>
    <row r="5" s="2" customFormat="1" ht="35.25" customHeight="1" spans="1:9">
      <c r="A5" s="55" t="s">
        <v>43</v>
      </c>
      <c r="B5" s="36">
        <v>135</v>
      </c>
      <c r="C5" s="36">
        <v>663</v>
      </c>
      <c r="D5" s="37">
        <f>C5/B5</f>
        <v>4.91111111111111</v>
      </c>
      <c r="E5" s="38">
        <f t="shared" ref="E5:E11" si="0">(C5-I5)/I5</f>
        <v>220</v>
      </c>
      <c r="F5" s="15"/>
      <c r="H5" s="56" t="s">
        <v>43</v>
      </c>
      <c r="I5" s="51">
        <v>3</v>
      </c>
    </row>
    <row r="6" s="2" customFormat="1" ht="35.25" customHeight="1" spans="1:9">
      <c r="A6" s="55" t="s">
        <v>44</v>
      </c>
      <c r="B6" s="36">
        <v>6000</v>
      </c>
      <c r="C6" s="36">
        <v>2222</v>
      </c>
      <c r="D6" s="37">
        <f>C6/B6</f>
        <v>0.370333333333333</v>
      </c>
      <c r="E6" s="38">
        <f t="shared" si="0"/>
        <v>-0.197254335260116</v>
      </c>
      <c r="F6" s="15"/>
      <c r="H6" s="56" t="s">
        <v>44</v>
      </c>
      <c r="I6" s="51">
        <v>2768</v>
      </c>
    </row>
    <row r="7" s="2" customFormat="1" ht="35.25" customHeight="1" spans="1:9">
      <c r="A7" s="55" t="s">
        <v>45</v>
      </c>
      <c r="B7" s="36">
        <v>392</v>
      </c>
      <c r="C7" s="36">
        <v>262</v>
      </c>
      <c r="D7" s="37">
        <f>C7/B7</f>
        <v>0.668367346938776</v>
      </c>
      <c r="E7" s="38">
        <f t="shared" si="0"/>
        <v>-0.333333333333333</v>
      </c>
      <c r="F7" s="15"/>
      <c r="H7" s="56" t="s">
        <v>45</v>
      </c>
      <c r="I7" s="51">
        <v>393</v>
      </c>
    </row>
    <row r="8" s="2" customFormat="1" ht="35.25" customHeight="1" spans="1:9">
      <c r="A8" s="57" t="s">
        <v>46</v>
      </c>
      <c r="B8" s="36"/>
      <c r="C8" s="36"/>
      <c r="D8" s="37"/>
      <c r="E8" s="38">
        <f t="shared" si="0"/>
        <v>-1</v>
      </c>
      <c r="F8" s="15"/>
      <c r="H8" s="57" t="s">
        <v>46</v>
      </c>
      <c r="I8" s="51">
        <v>7</v>
      </c>
    </row>
    <row r="9" s="2" customFormat="1" ht="35.25" customHeight="1" spans="1:9">
      <c r="A9" s="57" t="s">
        <v>47</v>
      </c>
      <c r="B9" s="36">
        <v>530</v>
      </c>
      <c r="C9" s="36">
        <v>556</v>
      </c>
      <c r="D9" s="37">
        <f>C9/B9</f>
        <v>1.04905660377358</v>
      </c>
      <c r="E9" s="38">
        <f t="shared" si="0"/>
        <v>1.30705394190871</v>
      </c>
      <c r="F9" s="15"/>
      <c r="H9" s="57" t="s">
        <v>47</v>
      </c>
      <c r="I9" s="51">
        <v>241</v>
      </c>
    </row>
    <row r="10" s="2" customFormat="1" ht="35.25" customHeight="1" spans="1:9">
      <c r="A10" s="57" t="s">
        <v>48</v>
      </c>
      <c r="B10" s="36"/>
      <c r="C10" s="36">
        <v>7</v>
      </c>
      <c r="D10" s="37"/>
      <c r="E10" s="38">
        <f t="shared" si="0"/>
        <v>0.4</v>
      </c>
      <c r="F10" s="15"/>
      <c r="H10" s="57" t="s">
        <v>48</v>
      </c>
      <c r="I10" s="51">
        <v>5</v>
      </c>
    </row>
    <row r="11" s="54" customFormat="1" ht="35.25" customHeight="1" spans="1:9">
      <c r="A11" s="58" t="s">
        <v>1704</v>
      </c>
      <c r="B11" s="59">
        <f>SUM(B4:B10)</f>
        <v>58777</v>
      </c>
      <c r="C11" s="59">
        <f>SUM(C4:C10)</f>
        <v>24125</v>
      </c>
      <c r="D11" s="37">
        <f>C11/B11</f>
        <v>0.410449665685557</v>
      </c>
      <c r="E11" s="38">
        <f t="shared" si="0"/>
        <v>-0.160110012533073</v>
      </c>
      <c r="F11" s="60"/>
      <c r="H11" s="61" t="s">
        <v>1704</v>
      </c>
      <c r="I11" s="62">
        <f>SUM(I4:I10)</f>
        <v>28724</v>
      </c>
    </row>
  </sheetData>
  <mergeCells count="1">
    <mergeCell ref="A1:F1"/>
  </mergeCells>
  <printOptions horizontalCentered="1"/>
  <pageMargins left="0.786805555555556" right="0.786805555555556" top="0.786805555555556" bottom="0.707638888888889" header="0" footer="0"/>
  <pageSetup paperSize="9" firstPageNumber="75" orientation="landscape" useFirstPageNumber="1"/>
  <headerFooter alignWithMargins="0">
    <evenFooter>&amp;C-2-</even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xSplit="1" ySplit="3" topLeftCell="B4" activePane="bottomRight" state="frozen"/>
      <selection/>
      <selection pane="topRight"/>
      <selection pane="bottomLeft"/>
      <selection pane="bottomRight" activeCell="A1" sqref="$A1:$XFD1048576"/>
    </sheetView>
  </sheetViews>
  <sheetFormatPr defaultColWidth="9" defaultRowHeight="14.25"/>
  <cols>
    <col min="1" max="1" width="56.25" customWidth="1"/>
    <col min="2" max="2" width="14" customWidth="1"/>
    <col min="3" max="3" width="12.25" customWidth="1"/>
    <col min="4" max="4" width="11" customWidth="1"/>
    <col min="5" max="5" width="12.75" customWidth="1"/>
    <col min="6" max="6" width="13.875" customWidth="1"/>
    <col min="8" max="8" width="42.25" style="28" hidden="1" customWidth="1"/>
    <col min="9" max="9" width="12.125" style="29" hidden="1" customWidth="1"/>
    <col min="10" max="10" width="9" hidden="1" customWidth="1"/>
  </cols>
  <sheetData>
    <row r="1" ht="26.1" customHeight="1" spans="1:9">
      <c r="A1" s="4" t="s">
        <v>1705</v>
      </c>
      <c r="B1" s="4"/>
      <c r="C1" s="4"/>
      <c r="D1" s="4"/>
      <c r="E1" s="4"/>
      <c r="F1" s="4"/>
      <c r="H1" s="30"/>
      <c r="I1" s="50"/>
    </row>
    <row r="2" s="17" customFormat="1" ht="18" customHeight="1" spans="1:9">
      <c r="A2" s="31" t="s">
        <v>1706</v>
      </c>
      <c r="B2" s="31"/>
      <c r="C2" s="31"/>
      <c r="D2" s="31"/>
      <c r="E2" s="31"/>
      <c r="F2" s="26" t="s">
        <v>2</v>
      </c>
      <c r="H2" s="32"/>
      <c r="I2" s="50"/>
    </row>
    <row r="3" ht="34.5" customHeight="1" spans="1:9">
      <c r="A3" s="33" t="s">
        <v>1707</v>
      </c>
      <c r="B3" s="33" t="s">
        <v>1268</v>
      </c>
      <c r="C3" s="34" t="s">
        <v>1285</v>
      </c>
      <c r="D3" s="34" t="s">
        <v>1286</v>
      </c>
      <c r="E3" s="34" t="s">
        <v>1271</v>
      </c>
      <c r="F3" s="33" t="s">
        <v>683</v>
      </c>
      <c r="H3" s="29" t="s">
        <v>1707</v>
      </c>
      <c r="I3" s="29" t="s">
        <v>1708</v>
      </c>
    </row>
    <row r="4" s="2" customFormat="1" ht="15" customHeight="1" spans="1:9">
      <c r="A4" s="35" t="s">
        <v>1709</v>
      </c>
      <c r="B4" s="36"/>
      <c r="C4" s="36"/>
      <c r="D4" s="37"/>
      <c r="E4" s="38">
        <f>(C4-I4)/I4</f>
        <v>-1</v>
      </c>
      <c r="F4" s="15"/>
      <c r="H4" s="39" t="s">
        <v>1709</v>
      </c>
      <c r="I4" s="51">
        <v>49</v>
      </c>
    </row>
    <row r="5" s="2" customFormat="1" ht="15" customHeight="1" spans="1:9">
      <c r="A5" s="35" t="s">
        <v>633</v>
      </c>
      <c r="B5" s="36"/>
      <c r="C5" s="36"/>
      <c r="D5" s="37"/>
      <c r="E5" s="38">
        <f>(C5-I5)/I5</f>
        <v>-1</v>
      </c>
      <c r="F5" s="15"/>
      <c r="H5" s="39" t="s">
        <v>633</v>
      </c>
      <c r="I5" s="51">
        <v>49</v>
      </c>
    </row>
    <row r="6" s="2" customFormat="1" ht="15" customHeight="1" spans="1:9">
      <c r="A6" s="40" t="s">
        <v>634</v>
      </c>
      <c r="B6" s="36"/>
      <c r="C6" s="36"/>
      <c r="D6" s="37"/>
      <c r="E6" s="38">
        <f>(C6-I6)/I6</f>
        <v>-1</v>
      </c>
      <c r="F6" s="15"/>
      <c r="H6" s="41" t="s">
        <v>1710</v>
      </c>
      <c r="I6" s="51">
        <v>49</v>
      </c>
    </row>
    <row r="7" s="2" customFormat="1" ht="15" customHeight="1" spans="1:9">
      <c r="A7" s="40" t="s">
        <v>635</v>
      </c>
      <c r="B7" s="36"/>
      <c r="C7" s="36"/>
      <c r="D7" s="37"/>
      <c r="E7" s="38"/>
      <c r="F7" s="15"/>
      <c r="H7" s="41" t="s">
        <v>1711</v>
      </c>
      <c r="I7" s="51"/>
    </row>
    <row r="8" s="2" customFormat="1" ht="15" customHeight="1" spans="1:9">
      <c r="A8" s="35" t="s">
        <v>1712</v>
      </c>
      <c r="B8" s="36">
        <f>B9+B14+B16+B19+B23+B20</f>
        <v>57813</v>
      </c>
      <c r="C8" s="36">
        <f>SUM(C9+C14+C16+C19+C20+C23)</f>
        <v>28492</v>
      </c>
      <c r="D8" s="37">
        <f>C8/B8</f>
        <v>0.492830332278207</v>
      </c>
      <c r="E8" s="38">
        <f>(C8-I8)/I8</f>
        <v>1.7856863511928</v>
      </c>
      <c r="F8" s="15"/>
      <c r="H8" s="39" t="s">
        <v>1712</v>
      </c>
      <c r="I8" s="51">
        <v>10228</v>
      </c>
    </row>
    <row r="9" s="2" customFormat="1" ht="15" customHeight="1" spans="1:9">
      <c r="A9" s="35" t="s">
        <v>638</v>
      </c>
      <c r="B9" s="36">
        <f>SUM(B10:B13)</f>
        <v>50651</v>
      </c>
      <c r="C9" s="36">
        <f>SUM(C10:C13)</f>
        <v>27640</v>
      </c>
      <c r="D9" s="37">
        <f t="shared" ref="D9:D29" si="0">C9/B9</f>
        <v>0.545695050443229</v>
      </c>
      <c r="E9" s="38">
        <f>(C9-I9)/I9</f>
        <v>2.49873417721519</v>
      </c>
      <c r="F9" s="15"/>
      <c r="H9" s="39" t="s">
        <v>638</v>
      </c>
      <c r="I9" s="51">
        <v>7900</v>
      </c>
    </row>
    <row r="10" s="2" customFormat="1" ht="15" customHeight="1" spans="1:9">
      <c r="A10" s="35" t="s">
        <v>1713</v>
      </c>
      <c r="B10" s="36">
        <v>43553</v>
      </c>
      <c r="C10" s="36">
        <v>23860</v>
      </c>
      <c r="D10" s="37">
        <f t="shared" si="0"/>
        <v>0.54783826602071</v>
      </c>
      <c r="E10" s="38">
        <f>(C10-I10)/I10</f>
        <v>2.33240223463687</v>
      </c>
      <c r="F10" s="15"/>
      <c r="H10" s="39" t="s">
        <v>1713</v>
      </c>
      <c r="I10" s="51">
        <v>7160</v>
      </c>
    </row>
    <row r="11" s="27" customFormat="1" ht="15" customHeight="1" spans="1:9">
      <c r="A11" s="42" t="s">
        <v>1714</v>
      </c>
      <c r="B11" s="43"/>
      <c r="C11" s="43"/>
      <c r="D11" s="37"/>
      <c r="E11" s="38">
        <f>(C11-I11)/I11</f>
        <v>-1</v>
      </c>
      <c r="F11" s="44"/>
      <c r="H11" s="45" t="s">
        <v>1714</v>
      </c>
      <c r="I11" s="52">
        <v>740</v>
      </c>
    </row>
    <row r="12" s="27" customFormat="1" ht="15" customHeight="1" spans="1:9">
      <c r="A12" s="42" t="s">
        <v>1715</v>
      </c>
      <c r="B12" s="43"/>
      <c r="C12" s="43">
        <v>310</v>
      </c>
      <c r="D12" s="37"/>
      <c r="E12" s="38"/>
      <c r="F12" s="44"/>
      <c r="H12" s="45"/>
      <c r="I12" s="52"/>
    </row>
    <row r="13" s="2" customFormat="1" ht="15" customHeight="1" spans="1:9">
      <c r="A13" s="40" t="s">
        <v>1716</v>
      </c>
      <c r="B13" s="36">
        <v>7098</v>
      </c>
      <c r="C13" s="36">
        <v>3470</v>
      </c>
      <c r="D13" s="37">
        <f t="shared" si="0"/>
        <v>0.48887010425472</v>
      </c>
      <c r="E13" s="38"/>
      <c r="F13" s="15"/>
      <c r="H13" s="41" t="s">
        <v>1717</v>
      </c>
      <c r="I13" s="51"/>
    </row>
    <row r="14" s="2" customFormat="1" ht="15" customHeight="1" spans="1:9">
      <c r="A14" s="35" t="s">
        <v>648</v>
      </c>
      <c r="B14" s="36"/>
      <c r="C14" s="36"/>
      <c r="D14" s="37"/>
      <c r="E14" s="38"/>
      <c r="F14" s="15"/>
      <c r="H14" s="39" t="s">
        <v>648</v>
      </c>
      <c r="I14" s="51"/>
    </row>
    <row r="15" s="2" customFormat="1" ht="15" customHeight="1" spans="1:9">
      <c r="A15" s="40" t="s">
        <v>651</v>
      </c>
      <c r="B15" s="36"/>
      <c r="C15" s="36"/>
      <c r="D15" s="37"/>
      <c r="E15" s="38"/>
      <c r="F15" s="15"/>
      <c r="H15" s="41" t="s">
        <v>1718</v>
      </c>
      <c r="I15" s="51"/>
    </row>
    <row r="16" s="2" customFormat="1" ht="15" customHeight="1" spans="1:9">
      <c r="A16" s="35" t="s">
        <v>652</v>
      </c>
      <c r="B16" s="36">
        <v>6000</v>
      </c>
      <c r="C16" s="36">
        <v>600</v>
      </c>
      <c r="D16" s="37">
        <f t="shared" si="0"/>
        <v>0.1</v>
      </c>
      <c r="E16" s="38">
        <f>(C16-I16)/I16</f>
        <v>-0.7</v>
      </c>
      <c r="F16" s="15"/>
      <c r="H16" s="39" t="s">
        <v>652</v>
      </c>
      <c r="I16" s="51">
        <v>2000</v>
      </c>
    </row>
    <row r="17" s="2" customFormat="1" ht="15" customHeight="1" spans="1:9">
      <c r="A17" s="35" t="s">
        <v>1713</v>
      </c>
      <c r="B17" s="36">
        <v>600</v>
      </c>
      <c r="C17" s="36">
        <v>600</v>
      </c>
      <c r="D17" s="37">
        <f t="shared" si="0"/>
        <v>1</v>
      </c>
      <c r="E17" s="38">
        <f>(C17-I17)/I17</f>
        <v>-0.7</v>
      </c>
      <c r="F17" s="15"/>
      <c r="H17" s="39" t="s">
        <v>1713</v>
      </c>
      <c r="I17" s="51">
        <v>2000</v>
      </c>
    </row>
    <row r="18" s="2" customFormat="1" ht="15" customHeight="1" spans="1:9">
      <c r="A18" s="40" t="s">
        <v>655</v>
      </c>
      <c r="B18" s="36">
        <v>5400</v>
      </c>
      <c r="C18" s="36"/>
      <c r="D18" s="37">
        <f t="shared" si="0"/>
        <v>0</v>
      </c>
      <c r="E18" s="38"/>
      <c r="F18" s="15"/>
      <c r="H18" s="41" t="s">
        <v>1719</v>
      </c>
      <c r="I18" s="51"/>
    </row>
    <row r="19" s="2" customFormat="1" ht="15" customHeight="1" spans="1:9">
      <c r="A19" s="35" t="s">
        <v>656</v>
      </c>
      <c r="B19" s="36">
        <v>497</v>
      </c>
      <c r="C19" s="36"/>
      <c r="D19" s="37">
        <f t="shared" si="0"/>
        <v>0</v>
      </c>
      <c r="E19" s="38"/>
      <c r="F19" s="15"/>
      <c r="H19" s="39" t="s">
        <v>656</v>
      </c>
      <c r="I19" s="51"/>
    </row>
    <row r="20" s="2" customFormat="1" ht="15" customHeight="1" spans="1:9">
      <c r="A20" s="35" t="s">
        <v>657</v>
      </c>
      <c r="B20" s="36">
        <v>135</v>
      </c>
      <c r="C20" s="36"/>
      <c r="D20" s="37">
        <f t="shared" si="0"/>
        <v>0</v>
      </c>
      <c r="E20" s="38">
        <f>(C20-I20)/I20</f>
        <v>-1</v>
      </c>
      <c r="F20" s="15"/>
      <c r="H20" s="39" t="s">
        <v>657</v>
      </c>
      <c r="I20" s="51">
        <v>17</v>
      </c>
    </row>
    <row r="21" s="2" customFormat="1" ht="15" customHeight="1" spans="1:9">
      <c r="A21" s="40" t="s">
        <v>1720</v>
      </c>
      <c r="B21" s="36">
        <v>135</v>
      </c>
      <c r="C21" s="36"/>
      <c r="D21" s="37">
        <f t="shared" si="0"/>
        <v>0</v>
      </c>
      <c r="E21" s="38"/>
      <c r="F21" s="15"/>
      <c r="H21" s="41" t="s">
        <v>1721</v>
      </c>
      <c r="I21" s="51"/>
    </row>
    <row r="22" s="2" customFormat="1" ht="15" customHeight="1" spans="1:9">
      <c r="A22" s="35" t="s">
        <v>1722</v>
      </c>
      <c r="B22" s="36"/>
      <c r="C22" s="36"/>
      <c r="D22" s="37"/>
      <c r="E22" s="38">
        <f>(C22-I22)/I22</f>
        <v>-1</v>
      </c>
      <c r="F22" s="15"/>
      <c r="H22" s="39" t="s">
        <v>1723</v>
      </c>
      <c r="I22" s="51">
        <v>17</v>
      </c>
    </row>
    <row r="23" s="2" customFormat="1" ht="15" customHeight="1" spans="1:9">
      <c r="A23" s="35" t="s">
        <v>659</v>
      </c>
      <c r="B23" s="36">
        <v>530</v>
      </c>
      <c r="C23" s="36">
        <v>252</v>
      </c>
      <c r="D23" s="37">
        <f t="shared" si="0"/>
        <v>0.475471698113208</v>
      </c>
      <c r="E23" s="38">
        <f>(C23-I23)/I23</f>
        <v>-0.189710610932476</v>
      </c>
      <c r="F23" s="15"/>
      <c r="H23" s="39" t="s">
        <v>659</v>
      </c>
      <c r="I23" s="51">
        <v>311</v>
      </c>
    </row>
    <row r="24" s="2" customFormat="1" ht="15" customHeight="1" spans="1:9">
      <c r="A24" s="35" t="s">
        <v>1724</v>
      </c>
      <c r="B24" s="36">
        <v>143</v>
      </c>
      <c r="C24" s="36">
        <v>9</v>
      </c>
      <c r="D24" s="37">
        <f t="shared" si="0"/>
        <v>0.0629370629370629</v>
      </c>
      <c r="E24" s="38">
        <f>(C24-I24)/I24</f>
        <v>-0.653846153846154</v>
      </c>
      <c r="F24" s="15"/>
      <c r="H24" s="39" t="s">
        <v>1724</v>
      </c>
      <c r="I24" s="53">
        <v>26</v>
      </c>
    </row>
    <row r="25" s="2" customFormat="1" ht="15" customHeight="1" spans="1:9">
      <c r="A25" s="35" t="s">
        <v>1725</v>
      </c>
      <c r="B25" s="36">
        <v>143</v>
      </c>
      <c r="C25" s="36">
        <v>9</v>
      </c>
      <c r="D25" s="37">
        <f t="shared" si="0"/>
        <v>0.0629370629370629</v>
      </c>
      <c r="E25" s="38">
        <f>(C25-I25)/I25</f>
        <v>-0.653846153846154</v>
      </c>
      <c r="F25" s="15"/>
      <c r="H25" s="39" t="s">
        <v>1725</v>
      </c>
      <c r="I25" s="29">
        <v>26</v>
      </c>
    </row>
    <row r="26" s="2" customFormat="1" ht="15" customHeight="1" spans="1:9">
      <c r="A26" s="35" t="s">
        <v>1726</v>
      </c>
      <c r="B26" s="36">
        <v>1069</v>
      </c>
      <c r="C26" s="36">
        <v>812</v>
      </c>
      <c r="D26" s="37">
        <f t="shared" si="0"/>
        <v>0.759588400374182</v>
      </c>
      <c r="E26" s="38"/>
      <c r="F26" s="15"/>
      <c r="H26" s="46"/>
      <c r="I26" s="29"/>
    </row>
    <row r="27" ht="15" customHeight="1" spans="1:9">
      <c r="A27" s="35" t="s">
        <v>1727</v>
      </c>
      <c r="B27" s="36">
        <v>1069</v>
      </c>
      <c r="C27" s="36">
        <v>812</v>
      </c>
      <c r="D27" s="37">
        <f t="shared" si="0"/>
        <v>0.759588400374182</v>
      </c>
      <c r="E27" s="38"/>
      <c r="F27" s="15"/>
      <c r="H27" s="39"/>
      <c r="I27" s="53"/>
    </row>
    <row r="28" ht="15" customHeight="1" spans="1:8">
      <c r="A28" s="35" t="s">
        <v>675</v>
      </c>
      <c r="B28" s="47">
        <v>1069</v>
      </c>
      <c r="C28" s="48">
        <v>812</v>
      </c>
      <c r="D28" s="37">
        <f t="shared" si="0"/>
        <v>0.759588400374182</v>
      </c>
      <c r="E28" s="38"/>
      <c r="F28" s="15"/>
      <c r="H28" s="39"/>
    </row>
    <row r="29" ht="15" customHeight="1" spans="1:9">
      <c r="A29" s="49" t="s">
        <v>99</v>
      </c>
      <c r="B29" s="47">
        <f>B26+B24+B8+B4</f>
        <v>59025</v>
      </c>
      <c r="C29" s="47">
        <f>SUM(C4+C8+C24+C26)</f>
        <v>29313</v>
      </c>
      <c r="D29" s="37">
        <f t="shared" si="0"/>
        <v>0.496620076238882</v>
      </c>
      <c r="E29" s="38">
        <f>(C29-I29)/I29</f>
        <v>1.84509366204018</v>
      </c>
      <c r="F29" s="15"/>
      <c r="H29" s="46" t="s">
        <v>99</v>
      </c>
      <c r="I29" s="29">
        <v>10303</v>
      </c>
    </row>
  </sheetData>
  <mergeCells count="1">
    <mergeCell ref="A1:F1"/>
  </mergeCells>
  <printOptions horizontalCentered="1"/>
  <pageMargins left="0.786805555555556" right="0.786805555555556" top="0.786805555555556" bottom="0.707638888888889" header="0" footer="0"/>
  <pageSetup paperSize="9" firstPageNumber="76" orientation="landscape" useFirstPageNumber="1"/>
  <headerFooter alignWithMargins="0">
    <evenFooter>&amp;C-2-</even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zoomScale="85" zoomScaleNormal="85" workbookViewId="0">
      <selection activeCell="A1" sqref="$A1:$XFD1048576"/>
    </sheetView>
  </sheetViews>
  <sheetFormatPr defaultColWidth="9" defaultRowHeight="14.25"/>
  <cols>
    <col min="1" max="1" width="28.5" style="17" customWidth="1"/>
    <col min="2" max="2" width="13.375" customWidth="1"/>
    <col min="3" max="3" width="10" customWidth="1"/>
    <col min="4" max="4" width="9.75" customWidth="1"/>
    <col min="5" max="5" width="9.375" customWidth="1"/>
    <col min="6" max="6" width="10.125" customWidth="1"/>
    <col min="7" max="7" width="9.5" customWidth="1"/>
    <col min="8" max="8" width="9" customWidth="1"/>
    <col min="9" max="9" width="10" customWidth="1"/>
    <col min="10" max="10" width="10.75" customWidth="1"/>
  </cols>
  <sheetData>
    <row r="1" ht="7.5" customHeight="1" spans="1:10">
      <c r="A1" s="18"/>
      <c r="B1" s="18"/>
      <c r="C1" s="19"/>
      <c r="D1" s="19"/>
      <c r="E1" s="19"/>
      <c r="F1" s="19"/>
      <c r="G1" s="19"/>
      <c r="H1" s="19"/>
      <c r="I1" s="19"/>
      <c r="J1" s="19"/>
    </row>
    <row r="2" ht="39" customHeight="1" spans="1:10">
      <c r="A2" s="4" t="s">
        <v>1728</v>
      </c>
      <c r="B2" s="4"/>
      <c r="C2" s="4"/>
      <c r="D2" s="4"/>
      <c r="E2" s="4"/>
      <c r="F2" s="4"/>
      <c r="G2" s="4"/>
      <c r="H2" s="4"/>
      <c r="I2" s="4"/>
      <c r="J2" s="4"/>
    </row>
    <row r="3" ht="24" customHeight="1" spans="1:10">
      <c r="A3" s="20" t="s">
        <v>1729</v>
      </c>
      <c r="B3" s="20"/>
      <c r="C3" s="20"/>
      <c r="D3" s="20"/>
      <c r="E3" s="21"/>
      <c r="F3" s="21"/>
      <c r="G3" s="21"/>
      <c r="H3" s="22"/>
      <c r="I3" s="22"/>
      <c r="J3" s="26" t="s">
        <v>2</v>
      </c>
    </row>
    <row r="4" s="16" customFormat="1" ht="51.95" customHeight="1" spans="1:10">
      <c r="A4" s="8" t="s">
        <v>679</v>
      </c>
      <c r="B4" s="8"/>
      <c r="C4" s="14" t="s">
        <v>1730</v>
      </c>
      <c r="D4" s="14" t="s">
        <v>1269</v>
      </c>
      <c r="E4" s="14" t="s">
        <v>1270</v>
      </c>
      <c r="F4" s="14" t="s">
        <v>1731</v>
      </c>
      <c r="G4" s="14" t="s">
        <v>1285</v>
      </c>
      <c r="H4" s="14" t="s">
        <v>1270</v>
      </c>
      <c r="I4" s="14" t="s">
        <v>1732</v>
      </c>
      <c r="J4" s="8" t="s">
        <v>683</v>
      </c>
    </row>
    <row r="5" ht="31.5" customHeight="1" spans="1:10">
      <c r="A5" s="23" t="s">
        <v>687</v>
      </c>
      <c r="B5" s="23" t="s">
        <v>688</v>
      </c>
      <c r="C5" s="24">
        <v>23892</v>
      </c>
      <c r="D5" s="24">
        <v>8150</v>
      </c>
      <c r="E5" s="25">
        <f>D5/C5</f>
        <v>0.341118365980244</v>
      </c>
      <c r="F5" s="24">
        <v>36140</v>
      </c>
      <c r="G5" s="24">
        <v>14453</v>
      </c>
      <c r="H5" s="25">
        <f>G5/F5</f>
        <v>0.399916989485335</v>
      </c>
      <c r="I5" s="24">
        <f>D5-G5</f>
        <v>-6303</v>
      </c>
      <c r="J5" s="15"/>
    </row>
    <row r="6" ht="31.5" customHeight="1" spans="1:10">
      <c r="A6" s="23"/>
      <c r="B6" s="23" t="s">
        <v>689</v>
      </c>
      <c r="C6" s="24"/>
      <c r="D6" s="24"/>
      <c r="E6" s="25"/>
      <c r="F6" s="24"/>
      <c r="G6" s="24"/>
      <c r="H6" s="25"/>
      <c r="I6" s="24"/>
      <c r="J6" s="15"/>
    </row>
    <row r="7" ht="31.5" customHeight="1" spans="1:10">
      <c r="A7" s="23" t="s">
        <v>690</v>
      </c>
      <c r="B7" s="23"/>
      <c r="C7" s="24">
        <v>33312</v>
      </c>
      <c r="D7" s="24">
        <v>16651</v>
      </c>
      <c r="E7" s="25">
        <f>D7/C7</f>
        <v>0.499849903938521</v>
      </c>
      <c r="F7" s="24">
        <v>25913</v>
      </c>
      <c r="G7" s="24">
        <v>13605</v>
      </c>
      <c r="H7" s="25">
        <f>G7/F7</f>
        <v>0.525026048701424</v>
      </c>
      <c r="I7" s="24">
        <f>D7-G7</f>
        <v>3046</v>
      </c>
      <c r="J7" s="15"/>
    </row>
    <row r="8" ht="31.5" customHeight="1" spans="1:10">
      <c r="A8" s="23" t="s">
        <v>691</v>
      </c>
      <c r="B8" s="23"/>
      <c r="C8" s="24">
        <v>10053</v>
      </c>
      <c r="D8" s="24">
        <v>9267</v>
      </c>
      <c r="E8" s="25">
        <f>D8/C8</f>
        <v>0.92181438376604</v>
      </c>
      <c r="F8" s="24">
        <v>6976</v>
      </c>
      <c r="G8" s="24">
        <v>3403</v>
      </c>
      <c r="H8" s="25">
        <f>G8/F8</f>
        <v>0.487815366972477</v>
      </c>
      <c r="I8" s="24">
        <f>D8-G8</f>
        <v>5864</v>
      </c>
      <c r="J8" s="15"/>
    </row>
    <row r="9" ht="31.5" customHeight="1" spans="1:10">
      <c r="A9" s="23" t="s">
        <v>692</v>
      </c>
      <c r="B9" s="23"/>
      <c r="C9" s="24"/>
      <c r="D9" s="24"/>
      <c r="E9" s="25"/>
      <c r="F9" s="24"/>
      <c r="G9" s="24"/>
      <c r="H9" s="25"/>
      <c r="I9" s="24"/>
      <c r="J9" s="15"/>
    </row>
    <row r="10" ht="31.5" customHeight="1" spans="1:10">
      <c r="A10" s="23" t="s">
        <v>1733</v>
      </c>
      <c r="B10" s="23"/>
      <c r="C10" s="24"/>
      <c r="D10" s="24"/>
      <c r="E10" s="25"/>
      <c r="F10" s="24"/>
      <c r="G10" s="24"/>
      <c r="H10" s="25"/>
      <c r="I10" s="24"/>
      <c r="J10" s="15"/>
    </row>
    <row r="11" ht="31.5" customHeight="1" spans="1:10">
      <c r="A11" s="23" t="s">
        <v>1734</v>
      </c>
      <c r="B11" s="23"/>
      <c r="C11" s="24"/>
      <c r="D11" s="24"/>
      <c r="E11" s="25"/>
      <c r="F11" s="24"/>
      <c r="G11" s="24"/>
      <c r="H11" s="25"/>
      <c r="I11" s="24"/>
      <c r="J11" s="15"/>
    </row>
    <row r="12" ht="31.5" customHeight="1" spans="1:10">
      <c r="A12" s="23" t="s">
        <v>1735</v>
      </c>
      <c r="B12" s="23"/>
      <c r="C12" s="24"/>
      <c r="D12" s="24"/>
      <c r="E12" s="25"/>
      <c r="F12" s="24"/>
      <c r="G12" s="24"/>
      <c r="H12" s="25"/>
      <c r="I12" s="24"/>
      <c r="J12" s="15"/>
    </row>
    <row r="13" ht="31.5" customHeight="1" spans="1:10">
      <c r="A13" s="23" t="s">
        <v>1736</v>
      </c>
      <c r="B13" s="23"/>
      <c r="C13" s="24"/>
      <c r="D13" s="24"/>
      <c r="E13" s="25"/>
      <c r="F13" s="24"/>
      <c r="G13" s="24"/>
      <c r="H13" s="25"/>
      <c r="I13" s="24"/>
      <c r="J13" s="15"/>
    </row>
    <row r="14" ht="31.5" customHeight="1" spans="1:10">
      <c r="A14" s="8" t="s">
        <v>698</v>
      </c>
      <c r="B14" s="8"/>
      <c r="C14" s="24">
        <f t="shared" ref="C14:G14" si="0">SUM(C5:C13)</f>
        <v>67257</v>
      </c>
      <c r="D14" s="24">
        <f t="shared" si="0"/>
        <v>34068</v>
      </c>
      <c r="E14" s="25">
        <f>D14/C14</f>
        <v>0.506534635799991</v>
      </c>
      <c r="F14" s="24">
        <f t="shared" si="0"/>
        <v>69029</v>
      </c>
      <c r="G14" s="24">
        <f t="shared" si="0"/>
        <v>31461</v>
      </c>
      <c r="H14" s="25">
        <f>G14/F14</f>
        <v>0.455764968346637</v>
      </c>
      <c r="I14" s="24">
        <f>D14-G14</f>
        <v>2607</v>
      </c>
      <c r="J14" s="15"/>
    </row>
  </sheetData>
  <mergeCells count="11">
    <mergeCell ref="A2:J2"/>
    <mergeCell ref="A4:B4"/>
    <mergeCell ref="A7:B7"/>
    <mergeCell ref="A8:B8"/>
    <mergeCell ref="A9:B9"/>
    <mergeCell ref="A10:B10"/>
    <mergeCell ref="A11:B11"/>
    <mergeCell ref="A12:B12"/>
    <mergeCell ref="A13:B13"/>
    <mergeCell ref="A14:B14"/>
    <mergeCell ref="A5:A6"/>
  </mergeCells>
  <printOptions horizontalCentered="1"/>
  <pageMargins left="0.786805555555556" right="0.786805555555556" top="0.786805555555556" bottom="0.707638888888889" header="0" footer="0"/>
  <pageSetup paperSize="9" firstPageNumber="77" orientation="landscape" useFirstPageNumber="1"/>
  <headerFooter alignWithMargins="0">
    <evenFooter>&amp;C-2-</even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$A1:$XFD1048576"/>
    </sheetView>
  </sheetViews>
  <sheetFormatPr defaultColWidth="9" defaultRowHeight="14.25" outlineLevelCol="7"/>
  <cols>
    <col min="1" max="1" width="29.25" customWidth="1"/>
    <col min="2" max="3" width="8.125" customWidth="1"/>
    <col min="4" max="4" width="10.625" customWidth="1"/>
    <col min="5" max="5" width="36.25" customWidth="1"/>
    <col min="6" max="6" width="10" customWidth="1"/>
    <col min="7" max="8" width="9.25" customWidth="1"/>
  </cols>
  <sheetData>
    <row r="1" ht="36.75" customHeight="1" spans="1:8">
      <c r="A1" s="4" t="s">
        <v>1737</v>
      </c>
      <c r="B1" s="4"/>
      <c r="C1" s="4"/>
      <c r="D1" s="4"/>
      <c r="E1" s="4"/>
      <c r="F1" s="4"/>
      <c r="G1" s="4"/>
      <c r="H1" s="4"/>
    </row>
    <row r="2" ht="25.5" customHeight="1" spans="1:8">
      <c r="A2" s="6" t="s">
        <v>1738</v>
      </c>
      <c r="B2" s="6"/>
      <c r="C2" s="6"/>
      <c r="D2" s="6"/>
      <c r="E2" s="6"/>
      <c r="F2" s="6"/>
      <c r="G2" s="13" t="s">
        <v>2</v>
      </c>
      <c r="H2" s="13"/>
    </row>
    <row r="3" s="12" customFormat="1" ht="47.25" customHeight="1" spans="1:8">
      <c r="A3" s="14" t="s">
        <v>1702</v>
      </c>
      <c r="B3" s="14" t="s">
        <v>5</v>
      </c>
      <c r="C3" s="14" t="s">
        <v>1268</v>
      </c>
      <c r="D3" s="14" t="s">
        <v>1739</v>
      </c>
      <c r="E3" s="14" t="s">
        <v>1707</v>
      </c>
      <c r="F3" s="14" t="s">
        <v>1740</v>
      </c>
      <c r="G3" s="14" t="s">
        <v>1268</v>
      </c>
      <c r="H3" s="14" t="s">
        <v>1739</v>
      </c>
    </row>
    <row r="4" ht="47.25" customHeight="1" spans="1:8">
      <c r="A4" s="15" t="s">
        <v>706</v>
      </c>
      <c r="B4" s="15"/>
      <c r="C4" s="15"/>
      <c r="D4" s="15"/>
      <c r="E4" s="15" t="s">
        <v>1741</v>
      </c>
      <c r="F4" s="15"/>
      <c r="G4" s="15"/>
      <c r="H4" s="15"/>
    </row>
    <row r="5" ht="47.25" customHeight="1" spans="1:8">
      <c r="A5" s="15" t="s">
        <v>707</v>
      </c>
      <c r="B5" s="15"/>
      <c r="C5" s="15"/>
      <c r="D5" s="15"/>
      <c r="E5" s="15" t="s">
        <v>1742</v>
      </c>
      <c r="F5" s="15"/>
      <c r="G5" s="15"/>
      <c r="H5" s="15"/>
    </row>
    <row r="6" ht="47.25" customHeight="1" spans="1:8">
      <c r="A6" s="15" t="s">
        <v>708</v>
      </c>
      <c r="B6" s="15"/>
      <c r="C6" s="15"/>
      <c r="D6" s="15"/>
      <c r="E6" s="15" t="s">
        <v>1743</v>
      </c>
      <c r="F6" s="15"/>
      <c r="G6" s="15"/>
      <c r="H6" s="15"/>
    </row>
    <row r="7" ht="47.25" customHeight="1" spans="1:8">
      <c r="A7" s="15" t="s">
        <v>709</v>
      </c>
      <c r="B7" s="15"/>
      <c r="C7" s="15"/>
      <c r="D7" s="15"/>
      <c r="E7" s="15" t="s">
        <v>1744</v>
      </c>
      <c r="F7" s="15"/>
      <c r="G7" s="15"/>
      <c r="H7" s="15"/>
    </row>
    <row r="8" ht="47.25" customHeight="1" spans="1:8">
      <c r="A8" s="15" t="s">
        <v>710</v>
      </c>
      <c r="B8" s="15"/>
      <c r="C8" s="15"/>
      <c r="D8" s="15"/>
      <c r="E8" s="15" t="s">
        <v>1745</v>
      </c>
      <c r="F8" s="15"/>
      <c r="G8" s="15"/>
      <c r="H8" s="15"/>
    </row>
    <row r="9" ht="47.25" customHeight="1" spans="1:8">
      <c r="A9" s="8" t="s">
        <v>1746</v>
      </c>
      <c r="B9" s="15"/>
      <c r="C9" s="15"/>
      <c r="D9" s="15"/>
      <c r="E9" s="8" t="s">
        <v>1747</v>
      </c>
      <c r="F9" s="15"/>
      <c r="G9" s="15"/>
      <c r="H9" s="15"/>
    </row>
    <row r="10" ht="22.5" customHeight="1"/>
    <row r="11" ht="22.5" customHeight="1"/>
    <row r="12" ht="22.5" customHeight="1"/>
  </sheetData>
  <mergeCells count="2">
    <mergeCell ref="A1:H1"/>
    <mergeCell ref="G2:H2"/>
  </mergeCells>
  <printOptions horizontalCentered="1"/>
  <pageMargins left="0.786805555555556" right="0.786805555555556" top="0.786805555555556" bottom="0.707638888888889" header="0" footer="0"/>
  <pageSetup paperSize="9" firstPageNumber="78" orientation="landscape" useFirstPageNumber="1"/>
  <headerFooter alignWithMargins="0">
    <evenFooter>&amp;C-2-</even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"/>
  <sheetViews>
    <sheetView workbookViewId="0">
      <selection activeCell="A1" sqref="$A1:$XFD1048576"/>
    </sheetView>
  </sheetViews>
  <sheetFormatPr defaultColWidth="9" defaultRowHeight="39" customHeight="1" outlineLevelRow="4" outlineLevelCol="2"/>
  <cols>
    <col min="1" max="1" width="55.75" style="2" customWidth="1"/>
    <col min="2" max="2" width="31.375" style="2" customWidth="1"/>
    <col min="3" max="3" width="29.5" style="3" customWidth="1"/>
    <col min="4" max="16380" width="9" style="2"/>
  </cols>
  <sheetData>
    <row r="1" customHeight="1" spans="1:3">
      <c r="A1" s="4" t="s">
        <v>1748</v>
      </c>
      <c r="B1" s="4"/>
      <c r="C1" s="5"/>
    </row>
    <row r="2" customHeight="1" spans="1:3">
      <c r="A2" s="6" t="s">
        <v>1749</v>
      </c>
      <c r="B2" s="6"/>
      <c r="C2" s="7" t="s">
        <v>2</v>
      </c>
    </row>
    <row r="3" s="1" customFormat="1" ht="95.25" customHeight="1" spans="1:3">
      <c r="A3" s="8" t="s">
        <v>701</v>
      </c>
      <c r="B3" s="8" t="s">
        <v>1750</v>
      </c>
      <c r="C3" s="9" t="s">
        <v>1288</v>
      </c>
    </row>
    <row r="4" s="1" customFormat="1" ht="95.25" customHeight="1" spans="1:3">
      <c r="A4" s="10" t="s">
        <v>1751</v>
      </c>
      <c r="B4" s="8">
        <v>371700</v>
      </c>
      <c r="C4" s="11"/>
    </row>
    <row r="5" ht="95.25" customHeight="1" spans="1:3">
      <c r="A5" s="10" t="s">
        <v>1752</v>
      </c>
      <c r="B5" s="8">
        <v>337933</v>
      </c>
      <c r="C5" s="11"/>
    </row>
  </sheetData>
  <mergeCells count="1">
    <mergeCell ref="A1:C1"/>
  </mergeCells>
  <printOptions horizontalCentered="1"/>
  <pageMargins left="0.786805555555556" right="0.786805555555556" top="0.786805555555556" bottom="0.707638888888889" header="0" footer="0"/>
  <pageSetup paperSize="9" firstPageNumber="79" orientation="landscape" useFirstPageNumber="1"/>
  <headerFooter alignWithMargins="0">
    <evenFooter>&amp;C-2-</even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"/>
  <sheetViews>
    <sheetView tabSelected="1" workbookViewId="0">
      <selection activeCell="A1" sqref="$A1:$XFD1048576"/>
    </sheetView>
  </sheetViews>
  <sheetFormatPr defaultColWidth="9" defaultRowHeight="39" customHeight="1" outlineLevelRow="4" outlineLevelCol="2"/>
  <cols>
    <col min="1" max="1" width="55.75" style="2" customWidth="1"/>
    <col min="2" max="2" width="31.375" style="2" customWidth="1"/>
    <col min="3" max="3" width="29.5" style="3" customWidth="1"/>
    <col min="4" max="16380" width="9" style="2"/>
  </cols>
  <sheetData>
    <row r="1" customHeight="1" spans="1:3">
      <c r="A1" s="4" t="s">
        <v>1753</v>
      </c>
      <c r="B1" s="4"/>
      <c r="C1" s="5"/>
    </row>
    <row r="2" customHeight="1" spans="1:3">
      <c r="A2" s="6" t="s">
        <v>1754</v>
      </c>
      <c r="B2" s="6"/>
      <c r="C2" s="7" t="s">
        <v>2</v>
      </c>
    </row>
    <row r="3" s="1" customFormat="1" ht="87" customHeight="1" spans="1:3">
      <c r="A3" s="8" t="s">
        <v>701</v>
      </c>
      <c r="B3" s="8" t="s">
        <v>1750</v>
      </c>
      <c r="C3" s="9" t="s">
        <v>1288</v>
      </c>
    </row>
    <row r="4" s="1" customFormat="1" ht="87" customHeight="1" spans="1:3">
      <c r="A4" s="10" t="s">
        <v>1755</v>
      </c>
      <c r="B4" s="8">
        <v>30300</v>
      </c>
      <c r="C4" s="11"/>
    </row>
    <row r="5" ht="87" customHeight="1" spans="1:3">
      <c r="A5" s="10" t="s">
        <v>1756</v>
      </c>
      <c r="B5" s="8">
        <v>29800</v>
      </c>
      <c r="C5" s="11"/>
    </row>
  </sheetData>
  <mergeCells count="1">
    <mergeCell ref="A1:C1"/>
  </mergeCells>
  <printOptions horizontalCentered="1"/>
  <pageMargins left="0.786805555555556" right="0.786805555555556" top="0.786805555555556" bottom="0.707638888888889" header="0" footer="0"/>
  <pageSetup paperSize="9" firstPageNumber="79" orientation="landscape" useFirstPageNumber="1"/>
  <headerFooter alignWithMargins="0">
    <evenFooter>&amp;C-2-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2017财政收入总表</vt:lpstr>
      <vt:lpstr>2017财政支出总表</vt:lpstr>
      <vt:lpstr>2017一般公共预算收入</vt:lpstr>
      <vt:lpstr>2017一般公共预算支出</vt:lpstr>
      <vt:lpstr>2017基金预算收入 </vt:lpstr>
      <vt:lpstr>2017基金预算支出 </vt:lpstr>
      <vt:lpstr>2017社保基金收支</vt:lpstr>
      <vt:lpstr>2017国有资本</vt:lpstr>
      <vt:lpstr>2017一般公共预算基本支出</vt:lpstr>
      <vt:lpstr>2017年专项转移支付</vt:lpstr>
      <vt:lpstr>2017年一般性转移支付</vt:lpstr>
      <vt:lpstr>2018年上半年一般公共收入</vt:lpstr>
      <vt:lpstr>2018年上半年一般公共支出安排</vt:lpstr>
      <vt:lpstr>2018基金收入</vt:lpstr>
      <vt:lpstr>2018基金支出</vt:lpstr>
      <vt:lpstr>2018社保基金</vt:lpstr>
      <vt:lpstr>2018国有资本</vt:lpstr>
      <vt:lpstr>2017年政府一般债务限额和余额</vt:lpstr>
      <vt:lpstr>2017年政府专项债务限额和余额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Nietzsche jünger</cp:lastModifiedBy>
  <cp:revision>1</cp:revision>
  <dcterms:created xsi:type="dcterms:W3CDTF">2014-03-15T09:03:00Z</dcterms:created>
  <cp:lastPrinted>2018-08-13T10:30:00Z</cp:lastPrinted>
  <dcterms:modified xsi:type="dcterms:W3CDTF">2022-04-12T02:56:52Z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EB7447879EEE4C66AA5C2F66618D5944</vt:lpwstr>
  </property>
</Properties>
</file>