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200" windowHeight="7040" tabRatio="854" firstSheet="10" activeTab="10"/>
  </bookViews>
  <sheets>
    <sheet name="1、2023年部门收支总表" sheetId="1" r:id="rId1"/>
    <sheet name="2、2023年部门收入总表" sheetId="8" r:id="rId2"/>
    <sheet name="3、2023年部门支出总表" sheetId="9" r:id="rId3"/>
    <sheet name="4、2023年财政拨款收支总表" sheetId="12" r:id="rId4"/>
    <sheet name="5、2023年一般公共预算支出表" sheetId="2" r:id="rId5"/>
    <sheet name="6、2023年一般公共预算基本支出经济科目表" sheetId="6" r:id="rId6"/>
    <sheet name="7、2023年一般公共预算“三公”经费支出表" sheetId="3" r:id="rId7"/>
    <sheet name="8、2023年政府性基金预算收入表 " sheetId="16" r:id="rId8"/>
    <sheet name="9、2023年政府性基金预算支出表" sheetId="13" r:id="rId9"/>
    <sheet name="10、2023年国有资本经营预算收支预算表" sheetId="17" r:id="rId10"/>
    <sheet name="11、2023年一般公共预算重点项目绩效目标表" sheetId="15" r:id="rId11"/>
    <sheet name="12、2023年政府采购预算表" sheetId="4" r:id="rId12"/>
    <sheet name="13、2023年政府购买服务支出预算表" sheetId="11" r:id="rId13"/>
  </sheets>
  <definedNames>
    <definedName name="_xlnm.Print_Titles" localSheetId="0">'1、2023年部门收支总表'!$1:$7</definedName>
    <definedName name="_xlnm.Print_Titles" localSheetId="3">'4、2023年财政拨款收支总表'!$1:$7</definedName>
    <definedName name="_xlnm.Print_Titles" localSheetId="5">'6、2023年一般公共预算基本支出经济科目表'!$1:$4</definedName>
    <definedName name="_xlnm.Print_Area" localSheetId="7">'8、2023年政府性基金预算收入表 '!$A$1:$C$17</definedName>
  </definedNames>
  <calcPr calcId="144525"/>
</workbook>
</file>

<file path=xl/sharedStrings.xml><?xml version="1.0" encoding="utf-8"?>
<sst xmlns="http://schemas.openxmlformats.org/spreadsheetml/2006/main" count="577" uniqueCount="300">
  <si>
    <t>表1</t>
  </si>
  <si>
    <t>孝义市市场监督管理局2023年部门收支总表</t>
  </si>
  <si>
    <t>单位：万元</t>
  </si>
  <si>
    <t>收      入</t>
  </si>
  <si>
    <t>支      出</t>
  </si>
  <si>
    <t>项 目</t>
  </si>
  <si>
    <t>预算数</t>
  </si>
  <si>
    <t>项  目</t>
  </si>
  <si>
    <t>2022年</t>
  </si>
  <si>
    <t>2023年</t>
  </si>
  <si>
    <t>2023年比2022年增减%</t>
  </si>
  <si>
    <t>一、一般公共预算收入</t>
  </si>
  <si>
    <t>一、一般公共服务支出</t>
  </si>
  <si>
    <t>二、政府性基金收入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</si>
  <si>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</si>
  <si>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</si>
  <si>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</si>
  <si>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</si>
  <si>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</si>
  <si>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</si>
  <si>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</si>
  <si>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</si>
  <si>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</si>
  <si>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</si>
  <si>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</si>
  <si>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</si>
  <si>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</si>
  <si>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</si>
  <si>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</si>
  <si>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</si>
  <si>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</si>
  <si>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二十、自然资源海洋气象等支出</t>
  </si>
  <si>
    <t>二十一、住房保障支出</t>
  </si>
  <si>
    <t>二十二、粮油物资储备支出</t>
  </si>
  <si>
    <t>二十四、灾害防治及应急管理支出</t>
  </si>
  <si>
    <t>二十九、其他支出</t>
  </si>
  <si>
    <t>本年收入合计</t>
  </si>
  <si>
    <t>本年支出合计</t>
  </si>
  <si>
    <t>表2</t>
  </si>
  <si>
    <t>孝义市市场监督管理局2023年部门收入总表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</si>
  <si>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</si>
  <si>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</si>
  <si>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</si>
  <si>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</si>
  <si>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</si>
  <si>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</si>
  <si>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</si>
  <si>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201</t>
  </si>
  <si>
    <t>一般公共服务支出</t>
  </si>
  <si>
    <t xml:space="preserve">  20132</t>
  </si>
  <si>
    <t xml:space="preserve">  组织事务</t>
  </si>
  <si>
    <t xml:space="preserve">    2013299</t>
  </si>
  <si>
    <t xml:space="preserve">    其他组织事务支出</t>
  </si>
  <si>
    <t xml:space="preserve">  20138</t>
  </si>
  <si>
    <t xml:space="preserve">  市场监督管理事务</t>
  </si>
  <si>
    <t xml:space="preserve">    2013801</t>
  </si>
  <si>
    <t xml:space="preserve">    行政运行</t>
  </si>
  <si>
    <t xml:space="preserve">    2013805</t>
  </si>
  <si>
    <t xml:space="preserve">    市场秩序执法</t>
  </si>
  <si>
    <t xml:space="preserve">    2013850</t>
  </si>
  <si>
    <t xml:space="preserve">    事业运行</t>
  </si>
  <si>
    <t>208</t>
  </si>
  <si>
    <t>社会保障和就业支出</t>
  </si>
  <si>
    <t xml:space="preserve">  20805</t>
  </si>
  <si>
    <t xml:space="preserve">  行政事业单位养老支出</t>
  </si>
  <si>
    <t xml:space="preserve">    2080501</t>
  </si>
  <si>
    <t xml:space="preserve">    行政单位离退休</t>
  </si>
  <si>
    <t xml:space="preserve">    2080502</t>
  </si>
  <si>
    <t xml:space="preserve">    事业单位离退休</t>
  </si>
  <si>
    <t xml:space="preserve">    2080505</t>
  </si>
  <si>
    <t xml:space="preserve">    机关事业单位基本养老保险缴费支出</t>
  </si>
  <si>
    <t xml:space="preserve">    2080506</t>
  </si>
  <si>
    <t xml:space="preserve">    机关事业单位职业年金缴费支出</t>
  </si>
  <si>
    <t>210</t>
  </si>
  <si>
    <t>卫生健康支出</t>
  </si>
  <si>
    <t xml:space="preserve">  21011</t>
  </si>
  <si>
    <t xml:space="preserve">  行政事业单位医疗</t>
  </si>
  <si>
    <t xml:space="preserve">    2101101</t>
  </si>
  <si>
    <t xml:space="preserve">    行政单位医疗</t>
  </si>
  <si>
    <t xml:space="preserve">    2101102</t>
  </si>
  <si>
    <t xml:space="preserve">    事业单位医疗</t>
  </si>
  <si>
    <t xml:space="preserve">    2101103</t>
  </si>
  <si>
    <t xml:space="preserve">    公务员医疗补助</t>
  </si>
  <si>
    <t>221</t>
  </si>
  <si>
    <t>住房保障支出</t>
  </si>
  <si>
    <t xml:space="preserve">  22102</t>
  </si>
  <si>
    <t xml:space="preserve">  住房改革支出</t>
  </si>
  <si>
    <t xml:space="preserve">    2210201</t>
  </si>
  <si>
    <t xml:space="preserve">    住房公积金</t>
  </si>
  <si>
    <t>合      计</t>
  </si>
  <si>
    <t>表3</t>
  </si>
  <si>
    <t>孝义市市场监督管理局2023年部门支出总表</t>
  </si>
  <si>
    <t>基本支出</t>
  </si>
  <si>
    <t>项目支出</t>
  </si>
  <si>
    <t>表4</t>
  </si>
  <si>
    <t>孝义市市场监督管理局2023年财政拨款收支总表</t>
  </si>
  <si>
    <t>小计</t>
  </si>
  <si>
    <t>政府性基金预算</t>
  </si>
  <si>
    <t>十五、资源勘探信息等支出</t>
  </si>
  <si>
    <t>表5</t>
  </si>
  <si>
    <t>孝义市市场监督管理局2023年一般公共预算支出表</t>
  </si>
  <si>
    <t>2022年预算数</t>
  </si>
  <si>
    <t>2023年预算数</t>
  </si>
  <si>
    <t>2023年预算数比2022年预算数增减%</t>
  </si>
  <si>
    <t>合计</t>
  </si>
  <si>
    <t xml:space="preserve">    2013804</t>
  </si>
  <si>
    <t xml:space="preserve">    市场主体管理</t>
  </si>
  <si>
    <t xml:space="preserve">    2013899</t>
  </si>
  <si>
    <t xml:space="preserve">    其他市场监督管理事务</t>
  </si>
  <si>
    <t>合     计</t>
  </si>
  <si>
    <t>表6</t>
  </si>
  <si>
    <t>孝义市市场监督管理局2023年一般公共预算基本支出经济科目表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</si>
  <si>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</si>
  <si>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</si>
  <si>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</si>
  <si>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</si>
  <si>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</si>
  <si>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</si>
  <si>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</si>
  <si>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</si>
  <si>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</si>
  <si>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</si>
  <si>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</si>
  <si>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</si>
  <si>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</si>
  <si>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</si>
  <si>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</si>
  <si>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</si>
  <si>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</si>
  <si>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</si>
  <si>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</si>
  <si>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</si>
  <si>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</si>
  <si>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</si>
  <si>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</si>
  <si>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</si>
  <si>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</si>
  <si>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</si>
  <si>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</si>
  <si>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</si>
  <si>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</si>
  <si>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</si>
  <si>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</si>
  <si>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</si>
  <si>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</si>
  <si>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</si>
  <si>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</si>
  <si>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</si>
  <si>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</si>
  <si>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</si>
  <si>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</si>
  <si>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</si>
  <si>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</si>
  <si>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</si>
  <si>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</si>
  <si>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</si>
  <si>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</si>
  <si>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</si>
  <si>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</si>
  <si>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</si>
  <si>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</si>
  <si>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</si>
  <si>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</si>
  <si>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</si>
  <si>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</si>
  <si>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四、资本性支出</t>
  </si>
  <si>
    <t xml:space="preserve">    办公设备购置</t>
  </si>
  <si>
    <t>表7</t>
  </si>
  <si>
    <t>孝义市市场监督管理局2023年一般公共预算“三公”经费支出情况统计表</t>
  </si>
  <si>
    <t>合   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</si>
  <si>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</si>
  <si>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</si>
  <si>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</si>
  <si>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</si>
  <si>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</si>
  <si>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</si>
  <si>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表8</t>
  </si>
  <si>
    <t>孝义市市场监督管理局2023年政府性基金预算收入表</t>
  </si>
  <si>
    <t>政府性基金预算收入</t>
  </si>
  <si>
    <t>xxx(类级科目)</t>
  </si>
  <si>
    <t>xxxxx(款级科目)</t>
  </si>
  <si>
    <t>xxxxxxx(项级科目)</t>
  </si>
  <si>
    <t>……</t>
  </si>
  <si>
    <t>表9</t>
  </si>
  <si>
    <t>孝义市市场监督管理局2023年政府性基金预算支出表</t>
  </si>
  <si>
    <t>2023年预算比2022年预算数增减</t>
  </si>
  <si>
    <t>表10</t>
  </si>
  <si>
    <t>孝义市市场监督管理局2023年国有资本经营预算收支预算表</t>
  </si>
  <si>
    <t>国有资本经营预算收入</t>
  </si>
  <si>
    <t>国有资本经营预算支出</t>
  </si>
  <si>
    <t>国有资本经营收入预算</t>
  </si>
  <si>
    <t>表11</t>
  </si>
  <si>
    <t>孝义市市场监督管理局2023年一般公共预算重点项目绩效目标表</t>
  </si>
  <si>
    <t>项目名称</t>
  </si>
  <si>
    <t>2023年预算金额</t>
  </si>
  <si>
    <t>其中</t>
  </si>
  <si>
    <t>预算科目名称</t>
  </si>
  <si>
    <t>预算科目代码</t>
  </si>
  <si>
    <t>支出内容</t>
  </si>
  <si>
    <t>绩效目标</t>
  </si>
  <si>
    <t>本级财力</t>
  </si>
  <si>
    <t>转移支付</t>
  </si>
  <si>
    <t/>
  </si>
  <si>
    <t>基层市场监管补助资金</t>
  </si>
  <si>
    <t>市场秩序执法</t>
  </si>
  <si>
    <t>2013805</t>
  </si>
  <si>
    <t>办公设备购置</t>
  </si>
  <si>
    <t>满足一线执法人员正常履行职责所需要的工作条件，配齐配全执法车辆和执法必备的技术装备，解决办案经费不足、执法装备落后等问题，促进执法效率的有效提高。</t>
  </si>
  <si>
    <t>晋财行【2022】142号提前下达2023年中央财政补助工商行政管理专项经费</t>
  </si>
  <si>
    <t>专用设备购置</t>
  </si>
  <si>
    <t xml:space="preserve">重视执法硬件建设，加大资金投入，尽力满足一线执法人员正常履行职责所需要的工作条件，配齐配全执法车辆和执法必备的技术装备，解决办案经费不足、执法装备落后等问题，促进执法效率的有效提高。  </t>
  </si>
  <si>
    <t>晋财行【2022】158号提前下达2023年度全省两新组织联合党组织和党建工作指导员工作经费</t>
  </si>
  <si>
    <t>其他组织事务支出</t>
  </si>
  <si>
    <t>2013299</t>
  </si>
  <si>
    <t>办公费、印刷费、培训费及其他商品服务支出</t>
  </si>
  <si>
    <t>一是抓好党组织建设。按照“成熟一个，组建一个、规范一个、巩固一个”的工作思路，继续加大非公党组织的组建力度。二是抓好党员发展。切实加强党员队伍建设，鼓励引导优秀人才，积极向党组织靠拢，重点把非公经济业主培养成为党组织负责人。三是充分发挥党组织作用。紧扣非公企业中心任务来谋划和落实非公党建工作，充分发挥党组织和党员的先锋模范作用，激发党员的积极性、主动性和创造性，服务非公经济发展。四是加强对党员干部的培训。</t>
  </si>
  <si>
    <t xml:space="preserve"> B               </t>
  </si>
  <si>
    <t>非公经济组织和社会组织党建工作经费(县级配套)</t>
  </si>
  <si>
    <t>办公费</t>
  </si>
  <si>
    <t>车用油品抽检</t>
  </si>
  <si>
    <t>行政运行</t>
  </si>
  <si>
    <t>2013801</t>
  </si>
  <si>
    <t>委托业务费</t>
  </si>
  <si>
    <t>完成抽检批次及任务，查处不合格油品，规范油品市场。</t>
  </si>
  <si>
    <t>标准化创新奖励经费</t>
  </si>
  <si>
    <t>其他商品服务支出</t>
  </si>
  <si>
    <t>建立适应我市经济社会发展需求的标准化管理体制和新型标准体系，更好发挥标准化在经济社会发展中的基础性、战略性、引领性作用。</t>
  </si>
  <si>
    <t>食品抽样检验费</t>
  </si>
  <si>
    <t>高效完成抽检批次及抽检任务，并将不合格产品按时上报查处，保障食品安全。</t>
  </si>
  <si>
    <t>市场监管工作业务经费</t>
  </si>
  <si>
    <t>办公费、差旅费、劳务费、委托业务费、其他交通费用、其他商品和服务支出</t>
  </si>
  <si>
    <t>保障市场监管工作正常进行。</t>
  </si>
  <si>
    <t>专项维修维护费</t>
  </si>
  <si>
    <t>维修（护）费</t>
  </si>
  <si>
    <t>提升市场监管形象，提高市场监管工作质量。</t>
  </si>
  <si>
    <t>　　实验室环境影响相关设施及场所修缮维保费用1</t>
  </si>
  <si>
    <t>事业运行</t>
  </si>
  <si>
    <t>2013850</t>
  </si>
  <si>
    <t>完成编制环评报告，环保验收、环保应急预案</t>
  </si>
  <si>
    <t>　　实验室环境影响相关设施及场所修缮维保费用2</t>
  </si>
  <si>
    <t>劳务费</t>
  </si>
  <si>
    <t>完成危险废物暂存间修理</t>
  </si>
  <si>
    <t>　　实验室资质认定复审及扩项工作经费</t>
  </si>
  <si>
    <t>专用材料费、委托业务费、检衡车租赁费</t>
  </si>
  <si>
    <t>完成实验室资质复审。</t>
  </si>
  <si>
    <t>　　维持中心日常业务开展工作经费1</t>
  </si>
  <si>
    <t>完成已认证项目的能力维持。完成仪器检定校准，</t>
  </si>
  <si>
    <t>　　维持中心日常业务开展工作经费2</t>
  </si>
  <si>
    <t>维修费</t>
  </si>
  <si>
    <t>完成仪器维修保养，保证实验数据准确</t>
  </si>
  <si>
    <t>检验设备采购经费</t>
  </si>
  <si>
    <t>智力全自动压力校验仪购置</t>
  </si>
  <si>
    <t>完成购置应验收投入使用</t>
  </si>
  <si>
    <t>表12</t>
  </si>
  <si>
    <t>孝义市市场监督管理局2023年政府采购预算表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</si>
  <si>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</si>
  <si>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</si>
  <si>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</si>
  <si>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</si>
  <si>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</si>
  <si>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</si>
  <si>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</si>
  <si>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</si>
  <si>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</si>
  <si>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</si>
  <si>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</si>
  <si>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</si>
  <si>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</si>
  <si>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</si>
  <si>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</si>
  <si>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t>印刷服务</t>
  </si>
  <si>
    <t>年</t>
  </si>
  <si>
    <t>复印机</t>
  </si>
  <si>
    <t>台</t>
  </si>
  <si>
    <t>台式计算机</t>
  </si>
  <si>
    <t>复印纸</t>
  </si>
  <si>
    <t>件</t>
  </si>
  <si>
    <t>机动车保险服务</t>
  </si>
  <si>
    <t>辆</t>
  </si>
  <si>
    <t>车辆加油服务</t>
  </si>
  <si>
    <t>车辆维修和保险服务</t>
  </si>
  <si>
    <t>其他车辆维修和保养服务</t>
  </si>
  <si>
    <t>其他专业技术服务</t>
  </si>
  <si>
    <t>多功能一体机</t>
  </si>
  <si>
    <t>办公用</t>
  </si>
  <si>
    <t>1</t>
  </si>
  <si>
    <t>碎纸机</t>
  </si>
  <si>
    <t>激光打印机</t>
  </si>
  <si>
    <t>5</t>
  </si>
  <si>
    <t>投影仪</t>
  </si>
  <si>
    <t>LED显示屏</t>
  </si>
  <si>
    <t>3</t>
  </si>
  <si>
    <t>空调机</t>
  </si>
  <si>
    <t>表13</t>
  </si>
  <si>
    <t>孝义市市场监督管理局2023年政府购买服务支出预算表</t>
  </si>
  <si>
    <t>购买服务内容</t>
  </si>
  <si>
    <t>承接主体</t>
  </si>
  <si>
    <t>一般公共预算资金</t>
  </si>
  <si>
    <t>其他收入安排资金</t>
  </si>
  <si>
    <t>车用油品抽检费</t>
  </si>
</sst>
</file>

<file path=xl/styles.xml><?xml version="1.0" encoding="utf-8"?>
<styleSheet xmlns="http://schemas.openxmlformats.org/spreadsheetml/2006/main" xmlns:xr9="http://schemas.microsoft.com/office/spreadsheetml/2016/revision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* #,##0.0;* \-#,##0.0;* &quot;&quot;??;@"/>
    <numFmt numFmtId="178" formatCode="0_ "/>
  </numFmts>
  <fonts count="35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4"/>
      <name val="黑体"/>
      <charset val="134"/>
    </font>
    <font>
      <b/>
      <sz val="18"/>
      <name val="宋体"/>
      <charset val="134"/>
    </font>
    <font>
      <sz val="8"/>
      <name val="宋体"/>
      <charset val="134"/>
    </font>
    <font>
      <b/>
      <sz val="18"/>
      <color indexed="8"/>
      <name val="宋体"/>
      <charset val="0"/>
    </font>
    <font>
      <sz val="11"/>
      <color indexed="8"/>
      <name val="宋体"/>
      <charset val="0"/>
    </font>
    <font>
      <sz val="10"/>
      <color indexed="8"/>
      <name val="宋体"/>
      <charset val="0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16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 applyProtection="0"/>
    <xf numFmtId="43" fontId="15" fillId="0" borderId="0" applyFont="0" applyFill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3" borderId="13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16" applyNumberFormat="0" applyAlignment="0" applyProtection="0">
      <alignment vertical="center"/>
    </xf>
    <xf numFmtId="0" fontId="25" fillId="5" borderId="17" applyNumberFormat="0" applyAlignment="0" applyProtection="0">
      <alignment vertical="center"/>
    </xf>
    <xf numFmtId="0" fontId="26" fillId="5" borderId="16" applyNumberFormat="0" applyAlignment="0" applyProtection="0">
      <alignment vertical="center"/>
    </xf>
    <xf numFmtId="0" fontId="27" fillId="6" borderId="18" applyNumberFormat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0" fillId="0" borderId="0" applyProtection="0"/>
  </cellStyleXfs>
  <cellXfs count="156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49" applyProtection="1"/>
    <xf numFmtId="0" fontId="0" fillId="0" borderId="0" xfId="49" applyAlignment="1" applyProtection="1">
      <alignment wrapText="1"/>
    </xf>
    <xf numFmtId="49" fontId="1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" vertical="center" wrapText="1"/>
    </xf>
    <xf numFmtId="176" fontId="0" fillId="0" borderId="4" xfId="0" applyNumberFormat="1" applyFont="1" applyFill="1" applyBorder="1" applyAlignment="1" applyProtection="1">
      <alignment horizontal="center" vertical="center"/>
    </xf>
    <xf numFmtId="176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49" applyFont="1" applyBorder="1" applyProtection="1"/>
    <xf numFmtId="176" fontId="0" fillId="0" borderId="2" xfId="49" applyNumberFormat="1" applyFont="1" applyBorder="1" applyAlignment="1" applyProtection="1"/>
    <xf numFmtId="176" fontId="0" fillId="0" borderId="2" xfId="49" applyNumberFormat="1" applyFont="1" applyBorder="1" applyAlignment="1" applyProtection="1">
      <alignment wrapText="1"/>
    </xf>
    <xf numFmtId="176" fontId="0" fillId="0" borderId="2" xfId="49" applyNumberFormat="1" applyFont="1" applyBorder="1" applyAlignment="1" applyProtection="1">
      <alignment horizontal="right"/>
    </xf>
    <xf numFmtId="0" fontId="0" fillId="0" borderId="2" xfId="49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3" fillId="0" borderId="2" xfId="49" applyFont="1" applyBorder="1" applyProtection="1"/>
    <xf numFmtId="0" fontId="3" fillId="0" borderId="2" xfId="49" applyFont="1" applyBorder="1" applyAlignment="1" applyProtection="1">
      <alignment wrapText="1"/>
    </xf>
    <xf numFmtId="176" fontId="0" fillId="0" borderId="0" xfId="0" applyNumberFormat="1" applyFont="1" applyAlignment="1">
      <alignment horizontal="right" vertical="center"/>
    </xf>
    <xf numFmtId="176" fontId="0" fillId="0" borderId="7" xfId="0" applyNumberFormat="1" applyFont="1" applyFill="1" applyBorder="1" applyAlignment="1" applyProtection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vertical="center"/>
    </xf>
    <xf numFmtId="0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6" fontId="0" fillId="0" borderId="8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vertical="center"/>
    </xf>
    <xf numFmtId="0" fontId="0" fillId="0" borderId="2" xfId="0" applyNumberFormat="1" applyFont="1" applyBorder="1" applyAlignment="1">
      <alignment vertical="center"/>
    </xf>
    <xf numFmtId="178" fontId="0" fillId="0" borderId="2" xfId="0" applyNumberFormat="1" applyFont="1" applyBorder="1" applyAlignment="1">
      <alignment vertical="center"/>
    </xf>
    <xf numFmtId="176" fontId="0" fillId="0" borderId="2" xfId="0" applyNumberFormat="1" applyFont="1" applyBorder="1" applyAlignment="1">
      <alignment vertical="center"/>
    </xf>
    <xf numFmtId="0" fontId="0" fillId="0" borderId="2" xfId="0" applyNumberFormat="1" applyFont="1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vertical="center"/>
    </xf>
    <xf numFmtId="0" fontId="0" fillId="0" borderId="2" xfId="0" applyNumberFormat="1" applyFont="1" applyFill="1" applyBorder="1" applyAlignment="1">
      <alignment vertical="center"/>
    </xf>
    <xf numFmtId="177" fontId="0" fillId="0" borderId="2" xfId="0" applyNumberFormat="1" applyFont="1" applyFill="1" applyBorder="1" applyAlignment="1">
      <alignment vertical="center"/>
    </xf>
    <xf numFmtId="178" fontId="0" fillId="0" borderId="2" xfId="0" applyNumberFormat="1" applyFont="1" applyFill="1" applyBorder="1" applyAlignment="1">
      <alignment vertical="center"/>
    </xf>
    <xf numFmtId="176" fontId="0" fillId="0" borderId="2" xfId="0" applyNumberFormat="1" applyFont="1" applyFill="1" applyBorder="1" applyAlignment="1">
      <alignment vertical="center"/>
    </xf>
    <xf numFmtId="176" fontId="0" fillId="0" borderId="2" xfId="0" applyNumberFormat="1" applyFont="1" applyFill="1" applyBorder="1" applyAlignment="1" applyProtection="1">
      <alignment vertical="center"/>
    </xf>
    <xf numFmtId="178" fontId="0" fillId="0" borderId="2" xfId="0" applyNumberFormat="1" applyFont="1" applyFill="1" applyBorder="1" applyAlignment="1" applyProtection="1">
      <alignment vertical="center"/>
    </xf>
    <xf numFmtId="178" fontId="0" fillId="0" borderId="2" xfId="0" applyNumberFormat="1" applyFont="1" applyFill="1" applyBorder="1" applyAlignment="1" applyProtection="1">
      <alignment horizontal="right"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176" fontId="0" fillId="0" borderId="1" xfId="0" applyNumberFormat="1" applyFont="1" applyFill="1" applyBorder="1" applyAlignment="1" applyProtection="1">
      <alignment horizontal="centerContinuous" vertical="center"/>
    </xf>
    <xf numFmtId="177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178" fontId="0" fillId="0" borderId="0" xfId="0" applyNumberFormat="1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left"/>
    </xf>
    <xf numFmtId="49" fontId="6" fillId="0" borderId="0" xfId="0" applyNumberFormat="1" applyFont="1" applyFill="1" applyAlignment="1" applyProtection="1">
      <alignment horizontal="center" vertical="center"/>
    </xf>
    <xf numFmtId="49" fontId="0" fillId="2" borderId="0" xfId="0" applyNumberFormat="1" applyFont="1" applyFill="1" applyAlignment="1" applyProtection="1">
      <alignment horizontal="left" vertical="center" wrapText="1"/>
    </xf>
    <xf numFmtId="176" fontId="0" fillId="0" borderId="0" xfId="0" applyNumberFormat="1" applyFont="1" applyFill="1" applyAlignment="1" applyProtection="1">
      <alignment vertical="center" wrapText="1"/>
    </xf>
    <xf numFmtId="176" fontId="0" fillId="0" borderId="8" xfId="0" applyNumberFormat="1" applyFont="1" applyFill="1" applyBorder="1" applyAlignment="1" applyProtection="1">
      <alignment horizontal="right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6" fontId="0" fillId="0" borderId="4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Continuous" vertical="center" wrapText="1"/>
    </xf>
    <xf numFmtId="176" fontId="0" fillId="0" borderId="7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" fontId="0" fillId="0" borderId="2" xfId="0" applyNumberFormat="1" applyFont="1" applyFill="1" applyBorder="1" applyAlignment="1" applyProtection="1">
      <alignment horizontal="right" vertical="center" wrapText="1"/>
    </xf>
    <xf numFmtId="0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49" fontId="7" fillId="0" borderId="2" xfId="0" applyNumberFormat="1" applyFont="1" applyFill="1" applyBorder="1" applyAlignment="1" applyProtection="1">
      <alignment horizontal="right" vertical="center" wrapText="1"/>
    </xf>
    <xf numFmtId="176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vertical="center" wrapText="1"/>
    </xf>
    <xf numFmtId="0" fontId="0" fillId="0" borderId="2" xfId="0" applyBorder="1" applyAlignment="1" applyProtection="1"/>
    <xf numFmtId="176" fontId="0" fillId="0" borderId="2" xfId="0" applyNumberFormat="1" applyBorder="1" applyAlignment="1" applyProtection="1">
      <alignment horizontal="right"/>
    </xf>
    <xf numFmtId="0" fontId="0" fillId="0" borderId="2" xfId="0" applyBorder="1" applyAlignment="1" applyProtection="1">
      <alignment horizontal="right"/>
    </xf>
    <xf numFmtId="0" fontId="0" fillId="0" borderId="2" xfId="0" applyBorder="1" applyAlignment="1" applyProtection="1">
      <alignment horizontal="right" wrapText="1"/>
    </xf>
    <xf numFmtId="0" fontId="0" fillId="0" borderId="2" xfId="0" applyBorder="1" applyAlignment="1" applyProtection="1">
      <alignment horizontal="left"/>
    </xf>
    <xf numFmtId="0" fontId="3" fillId="0" borderId="0" xfId="0" applyFont="1" applyProtection="1"/>
    <xf numFmtId="0" fontId="8" fillId="0" borderId="0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>
      <alignment horizontal="center" vertical="center"/>
    </xf>
    <xf numFmtId="0" fontId="10" fillId="0" borderId="0" xfId="0" applyNumberFormat="1" applyFont="1" applyFill="1" applyBorder="1" applyAlignment="1" applyProtection="1">
      <alignment horizontal="right" vertical="center"/>
    </xf>
    <xf numFmtId="0" fontId="10" fillId="0" borderId="2" xfId="0" applyNumberFormat="1" applyFont="1" applyFill="1" applyBorder="1" applyAlignment="1" applyProtection="1">
      <alignment horizontal="center" vertical="center"/>
    </xf>
    <xf numFmtId="0" fontId="10" fillId="0" borderId="2" xfId="0" applyNumberFormat="1" applyFont="1" applyFill="1" applyBorder="1" applyAlignment="1" applyProtection="1">
      <alignment horizontal="center" vertical="center" wrapText="1"/>
    </xf>
    <xf numFmtId="0" fontId="3" fillId="0" borderId="2" xfId="0" applyFont="1" applyBorder="1" applyProtection="1"/>
    <xf numFmtId="0" fontId="0" fillId="0" borderId="0" xfId="0" applyFont="1" applyAlignment="1" applyProtection="1">
      <alignment horizontal="center"/>
    </xf>
    <xf numFmtId="0" fontId="4" fillId="0" borderId="0" xfId="0" applyFont="1" applyAlignment="1" applyProtection="1">
      <alignment vertical="center"/>
    </xf>
    <xf numFmtId="0" fontId="6" fillId="0" borderId="0" xfId="0" applyFont="1" applyAlignment="1" applyProtection="1">
      <alignment horizontal="center"/>
    </xf>
    <xf numFmtId="0" fontId="0" fillId="0" borderId="0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vertical="center"/>
      <protection locked="0"/>
    </xf>
    <xf numFmtId="178" fontId="0" fillId="0" borderId="2" xfId="0" applyNumberFormat="1" applyFont="1" applyBorder="1" applyAlignment="1" applyProtection="1">
      <alignment vertical="center"/>
      <protection locked="0"/>
    </xf>
    <xf numFmtId="178" fontId="0" fillId="0" borderId="1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49" fontId="0" fillId="0" borderId="4" xfId="0" applyNumberFormat="1" applyFont="1" applyBorder="1" applyAlignment="1" applyProtection="1">
      <alignment horizontal="center" vertical="center"/>
      <protection locked="0"/>
    </xf>
    <xf numFmtId="49" fontId="0" fillId="0" borderId="7" xfId="0" applyNumberFormat="1" applyFont="1" applyBorder="1" applyAlignment="1" applyProtection="1">
      <alignment horizontal="center" vertical="center"/>
      <protection locked="0"/>
    </xf>
    <xf numFmtId="0" fontId="0" fillId="0" borderId="8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6" fillId="0" borderId="0" xfId="0" applyFont="1" applyAlignment="1" applyProtection="1"/>
    <xf numFmtId="0" fontId="0" fillId="0" borderId="0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6" fillId="0" borderId="0" xfId="0" applyFont="1" applyAlignment="1" applyProtection="1">
      <alignment horizontal="center" vertical="center"/>
    </xf>
    <xf numFmtId="0" fontId="11" fillId="0" borderId="9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0" xfId="0" applyFont="1" applyBorder="1" applyAlignment="1" applyProtection="1">
      <alignment horizontal="center" vertical="center"/>
    </xf>
    <xf numFmtId="0" fontId="12" fillId="0" borderId="2" xfId="0" applyFont="1" applyBorder="1" applyAlignment="1" applyProtection="1">
      <alignment horizontal="center" vertical="center"/>
    </xf>
    <xf numFmtId="176" fontId="0" fillId="0" borderId="2" xfId="0" applyNumberFormat="1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vertical="center"/>
    </xf>
    <xf numFmtId="176" fontId="0" fillId="0" borderId="1" xfId="0" applyNumberFormat="1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left" vertical="center" wrapText="1"/>
    </xf>
    <xf numFmtId="176" fontId="0" fillId="0" borderId="11" xfId="0" applyNumberFormat="1" applyFont="1" applyBorder="1" applyAlignment="1" applyProtection="1">
      <alignment horizontal="right" vertical="center"/>
    </xf>
    <xf numFmtId="0" fontId="13" fillId="0" borderId="12" xfId="0" applyFont="1" applyBorder="1" applyAlignment="1" applyProtection="1">
      <alignment horizontal="left" vertical="center" wrapText="1"/>
    </xf>
    <xf numFmtId="0" fontId="0" fillId="0" borderId="0" xfId="0" applyFont="1" applyBorder="1" applyProtection="1"/>
    <xf numFmtId="0" fontId="0" fillId="0" borderId="0" xfId="0" applyBorder="1" applyProtection="1"/>
    <xf numFmtId="0" fontId="6" fillId="0" borderId="0" xfId="0" applyFont="1" applyBorder="1" applyAlignment="1" applyProtection="1">
      <alignment horizontal="center" wrapText="1"/>
    </xf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0" fontId="0" fillId="0" borderId="2" xfId="0" applyFont="1" applyBorder="1" applyProtection="1"/>
    <xf numFmtId="176" fontId="0" fillId="0" borderId="2" xfId="0" applyNumberFormat="1" applyFont="1" applyBorder="1" applyAlignment="1" applyProtection="1">
      <alignment horizontal="right"/>
    </xf>
    <xf numFmtId="0" fontId="0" fillId="0" borderId="2" xfId="0" applyFont="1" applyFill="1" applyBorder="1" applyProtection="1"/>
    <xf numFmtId="0" fontId="0" fillId="0" borderId="8" xfId="0" applyFont="1" applyBorder="1" applyAlignment="1" applyProtection="1">
      <alignment vertical="center"/>
    </xf>
    <xf numFmtId="178" fontId="0" fillId="0" borderId="2" xfId="0" applyNumberFormat="1" applyFont="1" applyBorder="1" applyAlignment="1" applyProtection="1">
      <alignment vertical="center" wrapText="1"/>
      <protection locked="0"/>
    </xf>
    <xf numFmtId="176" fontId="0" fillId="0" borderId="2" xfId="0" applyNumberFormat="1" applyFont="1" applyFill="1" applyBorder="1" applyAlignment="1" applyProtection="1">
      <alignment horizontal="right" vertical="center"/>
      <protection locked="0"/>
    </xf>
    <xf numFmtId="0" fontId="0" fillId="0" borderId="2" xfId="0" applyFont="1" applyFill="1" applyBorder="1" applyAlignment="1" applyProtection="1">
      <alignment horizontal="right" vertical="center"/>
    </xf>
    <xf numFmtId="176" fontId="0" fillId="0" borderId="2" xfId="0" applyNumberFormat="1" applyFont="1" applyFill="1" applyBorder="1" applyAlignment="1" applyProtection="1">
      <alignment horizontal="right" vertical="center"/>
    </xf>
    <xf numFmtId="176" fontId="0" fillId="0" borderId="2" xfId="0" applyNumberFormat="1" applyFont="1" applyBorder="1" applyAlignment="1" applyProtection="1">
      <alignment horizontal="right" vertical="center"/>
      <protection locked="0"/>
    </xf>
    <xf numFmtId="178" fontId="0" fillId="0" borderId="1" xfId="0" applyNumberFormat="1" applyFont="1" applyBorder="1" applyAlignment="1" applyProtection="1">
      <alignment vertical="center" wrapText="1"/>
    </xf>
    <xf numFmtId="0" fontId="0" fillId="0" borderId="2" xfId="0" applyFont="1" applyBorder="1" applyAlignment="1" applyProtection="1">
      <alignment vertical="center" wrapText="1"/>
    </xf>
    <xf numFmtId="178" fontId="0" fillId="0" borderId="2" xfId="0" applyNumberFormat="1" applyFont="1" applyBorder="1" applyAlignment="1" applyProtection="1">
      <alignment horizontal="right" vertical="center"/>
      <protection locked="0"/>
    </xf>
    <xf numFmtId="178" fontId="0" fillId="0" borderId="4" xfId="0" applyNumberFormat="1" applyFont="1" applyBorder="1" applyAlignment="1" applyProtection="1">
      <alignment horizontal="center" vertical="center"/>
      <protection locked="0"/>
    </xf>
    <xf numFmtId="178" fontId="0" fillId="0" borderId="7" xfId="0" applyNumberFormat="1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vertical="center"/>
    </xf>
    <xf numFmtId="0" fontId="7" fillId="0" borderId="0" xfId="0" applyFont="1" applyAlignment="1" applyProtection="1">
      <alignment horizontal="right" vertical="center"/>
    </xf>
    <xf numFmtId="0" fontId="14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4" fillId="0" borderId="0" xfId="0" applyFont="1" applyFill="1" applyAlignment="1" applyProtection="1">
      <alignment vertical="center"/>
    </xf>
    <xf numFmtId="0" fontId="3" fillId="0" borderId="0" xfId="0" applyFont="1" applyFill="1" applyProtection="1"/>
    <xf numFmtId="0" fontId="0" fillId="0" borderId="4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49" fontId="0" fillId="0" borderId="2" xfId="0" applyNumberFormat="1" applyFont="1" applyFill="1" applyBorder="1" applyAlignment="1" applyProtection="1">
      <alignment vertical="center"/>
      <protection locked="0"/>
    </xf>
    <xf numFmtId="178" fontId="0" fillId="0" borderId="2" xfId="0" applyNumberFormat="1" applyFont="1" applyFill="1" applyBorder="1" applyAlignment="1" applyProtection="1">
      <alignment vertical="center"/>
      <protection locked="0"/>
    </xf>
    <xf numFmtId="0" fontId="0" fillId="0" borderId="2" xfId="0" applyFont="1" applyFill="1" applyBorder="1" applyAlignment="1" applyProtection="1">
      <alignment vertical="center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vertical="center"/>
      <protection locked="0"/>
    </xf>
    <xf numFmtId="176" fontId="0" fillId="0" borderId="2" xfId="0" applyNumberFormat="1" applyFont="1" applyBorder="1" applyAlignment="1" applyProtection="1">
      <alignment vertical="center"/>
      <protection locked="0"/>
    </xf>
    <xf numFmtId="176" fontId="0" fillId="0" borderId="2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vertical="center"/>
    </xf>
    <xf numFmtId="178" fontId="0" fillId="0" borderId="4" xfId="0" applyNumberFormat="1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GridLines="0" showZeros="0" view="pageBreakPreview" zoomScaleNormal="100" workbookViewId="0">
      <selection activeCell="G35" sqref="G35"/>
    </sheetView>
  </sheetViews>
  <sheetFormatPr defaultColWidth="6.875" defaultRowHeight="12" outlineLevelCol="7"/>
  <cols>
    <col min="1" max="1" width="33" style="78" customWidth="1"/>
    <col min="2" max="4" width="9.25" style="78" customWidth="1"/>
    <col min="5" max="5" width="34.125" style="78" customWidth="1"/>
    <col min="6" max="6" width="10.375" style="78" customWidth="1"/>
    <col min="7" max="8" width="10.25" style="78" customWidth="1"/>
    <col min="9" max="16384" width="6.875" style="78"/>
  </cols>
  <sheetData>
    <row r="1" ht="16.5" customHeight="1" spans="1:8">
      <c r="A1" s="88" t="s">
        <v>0</v>
      </c>
      <c r="B1" s="88"/>
      <c r="C1" s="88"/>
      <c r="D1" s="135"/>
      <c r="E1" s="135"/>
      <c r="F1" s="135"/>
      <c r="G1" s="135"/>
      <c r="H1" s="136"/>
    </row>
    <row r="2" ht="18.75" customHeight="1" spans="1:8">
      <c r="A2" s="137"/>
      <c r="B2" s="137"/>
      <c r="C2" s="137"/>
      <c r="D2" s="135"/>
      <c r="E2" s="135"/>
      <c r="F2" s="135"/>
      <c r="G2" s="135"/>
      <c r="H2" s="136"/>
    </row>
    <row r="3" ht="21" customHeight="1" spans="1:8">
      <c r="A3" s="104" t="s">
        <v>1</v>
      </c>
      <c r="B3" s="104"/>
      <c r="C3" s="104"/>
      <c r="D3" s="104"/>
      <c r="E3" s="104"/>
      <c r="F3" s="104"/>
      <c r="G3" s="104"/>
      <c r="H3" s="104"/>
    </row>
    <row r="4" ht="14.25" customHeight="1" spans="1:8">
      <c r="A4" s="138"/>
      <c r="B4" s="138"/>
      <c r="C4" s="138"/>
      <c r="D4" s="138"/>
      <c r="E4" s="138"/>
      <c r="F4" s="138"/>
      <c r="G4" s="138"/>
      <c r="H4" s="106" t="s">
        <v>2</v>
      </c>
    </row>
    <row r="5" ht="24" customHeight="1" spans="1:8">
      <c r="A5" s="156" t="s">
        <v>3</v>
      </c>
      <c r="B5" s="89"/>
      <c r="C5" s="89"/>
      <c r="D5" s="89"/>
      <c r="E5" s="156" t="s">
        <v>4</v>
      </c>
      <c r="F5" s="89"/>
      <c r="G5" s="89"/>
      <c r="H5" s="89"/>
    </row>
    <row r="6" ht="24" customHeight="1" spans="1:8">
      <c r="A6" s="157" t="s">
        <v>5</v>
      </c>
      <c r="B6" s="141" t="s">
        <v>6</v>
      </c>
      <c r="C6" s="153"/>
      <c r="D6" s="142"/>
      <c r="E6" s="148" t="s">
        <v>7</v>
      </c>
      <c r="F6" s="141" t="s">
        <v>6</v>
      </c>
      <c r="G6" s="153"/>
      <c r="H6" s="142"/>
    </row>
    <row r="7" ht="48.75" customHeight="1" spans="1:8">
      <c r="A7" s="144"/>
      <c r="B7" s="101" t="s">
        <v>8</v>
      </c>
      <c r="C7" s="101" t="s">
        <v>9</v>
      </c>
      <c r="D7" s="101" t="s">
        <v>10</v>
      </c>
      <c r="E7" s="149"/>
      <c r="F7" s="101" t="s">
        <v>8</v>
      </c>
      <c r="G7" s="101" t="s">
        <v>9</v>
      </c>
      <c r="H7" s="101" t="s">
        <v>10</v>
      </c>
    </row>
    <row r="8" ht="24" customHeight="1" spans="1:8">
      <c r="A8" s="93" t="s">
        <v>11</v>
      </c>
      <c r="B8" s="97">
        <f>3705.08+136.42</f>
        <v>3841.5</v>
      </c>
      <c r="C8" s="93">
        <f>3513.64+551.56</f>
        <v>4065.2</v>
      </c>
      <c r="D8" s="97">
        <f>ROUND((C8-B8)/B8*100,2)</f>
        <v>5.82</v>
      </c>
      <c r="E8" s="91" t="s">
        <v>12</v>
      </c>
      <c r="F8" s="151">
        <f>2806.65+112.64</f>
        <v>2919.29</v>
      </c>
      <c r="G8" s="150">
        <v>3039.79</v>
      </c>
      <c r="H8" s="97">
        <f>ROUND((G8-F8)/F8*100,2)</f>
        <v>4.13</v>
      </c>
    </row>
    <row r="9" ht="24" customHeight="1" spans="1:8">
      <c r="A9" s="93" t="s">
        <v>13</v>
      </c>
      <c r="B9" s="93"/>
      <c r="C9" s="93"/>
      <c r="D9" s="97"/>
      <c r="E9" s="91" t="s">
        <v>14</v>
      </c>
      <c r="F9" s="91"/>
      <c r="G9" s="91"/>
      <c r="H9" s="97"/>
    </row>
    <row r="10" ht="24" customHeight="1" spans="1:8">
      <c r="A10" s="93" t="s">
        <v>15</v>
      </c>
      <c r="B10" s="93"/>
      <c r="C10" s="93"/>
      <c r="D10" s="93"/>
      <c r="E10" s="91" t="s">
        <v>16</v>
      </c>
      <c r="F10" s="91"/>
      <c r="G10" s="91"/>
      <c r="H10" s="97"/>
    </row>
    <row r="11" ht="24" customHeight="1" spans="1:8">
      <c r="A11" s="93" t="s">
        <v>17</v>
      </c>
      <c r="B11" s="93"/>
      <c r="C11" s="93"/>
      <c r="D11" s="93"/>
      <c r="E11" s="93" t="s">
        <v>18</v>
      </c>
      <c r="F11" s="93"/>
      <c r="G11" s="93"/>
      <c r="H11" s="97"/>
    </row>
    <row r="12" ht="24" customHeight="1" spans="1:8">
      <c r="A12" s="93"/>
      <c r="B12" s="93"/>
      <c r="C12" s="93"/>
      <c r="D12" s="93"/>
      <c r="E12" s="91" t="s">
        <v>19</v>
      </c>
      <c r="F12" s="91"/>
      <c r="G12" s="91"/>
      <c r="H12" s="97"/>
    </row>
    <row r="13" ht="24" customHeight="1" spans="1:8">
      <c r="A13" s="93"/>
      <c r="B13" s="93"/>
      <c r="C13" s="93"/>
      <c r="D13" s="93"/>
      <c r="E13" s="91" t="s">
        <v>20</v>
      </c>
      <c r="F13" s="91"/>
      <c r="G13" s="91"/>
      <c r="H13" s="97"/>
    </row>
    <row r="14" ht="24" customHeight="1" spans="1:8">
      <c r="A14" s="93"/>
      <c r="B14" s="93"/>
      <c r="C14" s="93"/>
      <c r="D14" s="93"/>
      <c r="E14" s="93" t="s">
        <v>21</v>
      </c>
      <c r="F14" s="93"/>
      <c r="G14" s="93"/>
      <c r="H14" s="93"/>
    </row>
    <row r="15" ht="24" customHeight="1" spans="1:8">
      <c r="A15" s="93"/>
      <c r="B15" s="93"/>
      <c r="C15" s="93"/>
      <c r="D15" s="93"/>
      <c r="E15" s="93" t="s">
        <v>22</v>
      </c>
      <c r="F15" s="154">
        <v>448.93</v>
      </c>
      <c r="G15" s="154">
        <v>531.86</v>
      </c>
      <c r="H15" s="154">
        <f>ROUND((G15-F15)/F15*100,2)</f>
        <v>18.47</v>
      </c>
    </row>
    <row r="16" ht="24" customHeight="1" spans="1:8">
      <c r="A16" s="93"/>
      <c r="B16" s="93"/>
      <c r="C16" s="93"/>
      <c r="D16" s="93"/>
      <c r="E16" s="91" t="s">
        <v>23</v>
      </c>
      <c r="F16" s="154">
        <v>147.19</v>
      </c>
      <c r="G16" s="154">
        <v>160.87</v>
      </c>
      <c r="H16" s="154">
        <f>ROUND((G16-F16)/F16*100,2)</f>
        <v>9.29</v>
      </c>
    </row>
    <row r="17" ht="24" customHeight="1" spans="1:8">
      <c r="A17" s="93"/>
      <c r="B17" s="93"/>
      <c r="C17" s="93"/>
      <c r="D17" s="93"/>
      <c r="E17" s="91" t="s">
        <v>24</v>
      </c>
      <c r="F17" s="155"/>
      <c r="G17" s="155"/>
      <c r="H17" s="93"/>
    </row>
    <row r="18" ht="24" customHeight="1" spans="1:8">
      <c r="A18" s="93"/>
      <c r="B18" s="93"/>
      <c r="C18" s="93"/>
      <c r="D18" s="93"/>
      <c r="E18" s="93" t="s">
        <v>25</v>
      </c>
      <c r="F18" s="154"/>
      <c r="G18" s="154"/>
      <c r="H18" s="93"/>
    </row>
    <row r="19" ht="24" customHeight="1" spans="1:8">
      <c r="A19" s="93"/>
      <c r="B19" s="93"/>
      <c r="C19" s="93"/>
      <c r="D19" s="93"/>
      <c r="E19" s="93" t="s">
        <v>26</v>
      </c>
      <c r="F19" s="93"/>
      <c r="G19" s="93"/>
      <c r="H19" s="93"/>
    </row>
    <row r="20" ht="24" customHeight="1" spans="1:8">
      <c r="A20" s="93"/>
      <c r="B20" s="93"/>
      <c r="C20" s="93"/>
      <c r="D20" s="93"/>
      <c r="E20" s="93" t="s">
        <v>27</v>
      </c>
      <c r="F20" s="93"/>
      <c r="G20" s="93"/>
      <c r="H20" s="93"/>
    </row>
    <row r="21" ht="24" customHeight="1" spans="1:8">
      <c r="A21" s="93"/>
      <c r="B21" s="93"/>
      <c r="C21" s="93"/>
      <c r="D21" s="93"/>
      <c r="E21" s="93" t="s">
        <v>28</v>
      </c>
      <c r="F21" s="93"/>
      <c r="G21" s="93"/>
      <c r="H21" s="93"/>
    </row>
    <row r="22" ht="24" customHeight="1" spans="1:8">
      <c r="A22" s="93"/>
      <c r="B22" s="93"/>
      <c r="C22" s="93"/>
      <c r="D22" s="93"/>
      <c r="E22" s="93" t="s">
        <v>29</v>
      </c>
      <c r="F22" s="93"/>
      <c r="G22" s="93"/>
      <c r="H22" s="93"/>
    </row>
    <row r="23" ht="24" customHeight="1" spans="1:8">
      <c r="A23" s="93"/>
      <c r="B23" s="93"/>
      <c r="C23" s="93"/>
      <c r="D23" s="93"/>
      <c r="E23" s="93" t="s">
        <v>30</v>
      </c>
      <c r="F23" s="93"/>
      <c r="G23" s="93"/>
      <c r="H23" s="93"/>
    </row>
    <row r="24" ht="24" customHeight="1" spans="1:8">
      <c r="A24" s="93"/>
      <c r="B24" s="93"/>
      <c r="C24" s="93"/>
      <c r="D24" s="93"/>
      <c r="E24" s="93" t="s">
        <v>31</v>
      </c>
      <c r="F24" s="93"/>
      <c r="G24" s="93"/>
      <c r="H24" s="93"/>
    </row>
    <row r="25" ht="24" customHeight="1" spans="1:8">
      <c r="A25" s="93"/>
      <c r="B25" s="93"/>
      <c r="C25" s="93"/>
      <c r="D25" s="93"/>
      <c r="E25" s="93" t="s">
        <v>32</v>
      </c>
      <c r="F25" s="93">
        <v>326.09</v>
      </c>
      <c r="G25" s="93">
        <v>332.68</v>
      </c>
      <c r="H25" s="152">
        <f>ROUND((G25-F25)/F25*100,2)</f>
        <v>2.02</v>
      </c>
    </row>
    <row r="26" ht="24" customHeight="1" spans="1:8">
      <c r="A26" s="93"/>
      <c r="B26" s="93"/>
      <c r="C26" s="93"/>
      <c r="D26" s="93"/>
      <c r="E26" s="93" t="s">
        <v>33</v>
      </c>
      <c r="F26" s="93"/>
      <c r="G26" s="93"/>
      <c r="H26" s="93"/>
    </row>
    <row r="27" ht="24" customHeight="1" spans="1:8">
      <c r="A27" s="93"/>
      <c r="B27" s="93"/>
      <c r="C27" s="93"/>
      <c r="D27" s="93"/>
      <c r="E27" s="93" t="s">
        <v>34</v>
      </c>
      <c r="F27" s="93"/>
      <c r="G27" s="93"/>
      <c r="H27" s="93"/>
    </row>
    <row r="28" ht="24" customHeight="1" spans="1:8">
      <c r="A28" s="93"/>
      <c r="B28" s="93"/>
      <c r="C28" s="93"/>
      <c r="D28" s="93"/>
      <c r="E28" s="93" t="s">
        <v>35</v>
      </c>
      <c r="F28" s="121"/>
      <c r="G28" s="121"/>
      <c r="H28" s="93"/>
    </row>
    <row r="29" ht="24" customHeight="1" spans="1:8">
      <c r="A29" s="89" t="s">
        <v>36</v>
      </c>
      <c r="B29" s="109">
        <v>3841.5</v>
      </c>
      <c r="C29" s="109">
        <v>4065.2</v>
      </c>
      <c r="D29" s="109">
        <f>ROUND((C29-B29)/B29*100,2)</f>
        <v>5.82</v>
      </c>
      <c r="E29" s="89" t="s">
        <v>37</v>
      </c>
      <c r="F29" s="109">
        <f>SUM(F8:F28)</f>
        <v>3841.5</v>
      </c>
      <c r="G29" s="109">
        <f>SUM(G8:G28)</f>
        <v>4065.2</v>
      </c>
      <c r="H29" s="152">
        <f>ROUND((G29-F29)/F29*100,2)</f>
        <v>5.82</v>
      </c>
    </row>
    <row r="3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 horizontalDpi="600"/>
  <headerFooter alignWithMargins="0" scaleWithDoc="0"/>
  <ignoredErrors>
    <ignoredError sqref="F8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7"/>
  <sheetViews>
    <sheetView showGridLines="0" showZeros="0" topLeftCell="A10" workbookViewId="0">
      <selection activeCell="C32" sqref="C32"/>
    </sheetView>
  </sheetViews>
  <sheetFormatPr defaultColWidth="6.875" defaultRowHeight="12" outlineLevelCol="6"/>
  <cols>
    <col min="1" max="1" width="20.625" style="78" customWidth="1"/>
    <col min="2" max="2" width="29.5" style="78" customWidth="1"/>
    <col min="3" max="5" width="14.625" style="78" customWidth="1"/>
    <col min="6" max="6" width="12" style="78" customWidth="1"/>
    <col min="7" max="7" width="15.625" style="78" customWidth="1"/>
    <col min="8" max="16384" width="6.875" style="78"/>
  </cols>
  <sheetData>
    <row r="1" ht="16.5" customHeight="1" spans="1:7">
      <c r="A1" s="55" t="s">
        <v>38</v>
      </c>
      <c r="B1" s="56"/>
      <c r="C1" s="56"/>
      <c r="D1" s="85"/>
      <c r="E1" s="85"/>
      <c r="F1" s="85"/>
      <c r="G1" s="85"/>
    </row>
    <row r="2" ht="29.25" customHeight="1" spans="1:7">
      <c r="A2" s="87" t="s">
        <v>39</v>
      </c>
      <c r="B2" s="87"/>
      <c r="C2" s="87"/>
      <c r="D2" s="87"/>
      <c r="E2" s="87"/>
      <c r="F2" s="87"/>
      <c r="G2" s="87"/>
    </row>
    <row r="3" ht="26.25" customHeight="1" spans="1:7">
      <c r="A3" s="88"/>
      <c r="B3" s="88"/>
      <c r="C3" s="88"/>
      <c r="D3" s="88"/>
      <c r="E3" s="88"/>
      <c r="F3" s="88"/>
      <c r="G3" s="100" t="s">
        <v>2</v>
      </c>
    </row>
    <row r="4" ht="26.25" customHeight="1" spans="1:7">
      <c r="A4" s="89" t="s">
        <v>40</v>
      </c>
      <c r="B4" s="89"/>
      <c r="C4" s="148" t="s">
        <v>36</v>
      </c>
      <c r="D4" s="101" t="s">
        <v>41</v>
      </c>
      <c r="E4" s="101" t="s">
        <v>42</v>
      </c>
      <c r="F4" s="101" t="s">
        <v>43</v>
      </c>
      <c r="G4" s="148" t="s">
        <v>44</v>
      </c>
    </row>
    <row r="5" s="86" customFormat="1" ht="47.25" customHeight="1" spans="1:7">
      <c r="A5" s="89" t="s">
        <v>45</v>
      </c>
      <c r="B5" s="89" t="s">
        <v>46</v>
      </c>
      <c r="C5" s="149"/>
      <c r="D5" s="101"/>
      <c r="E5" s="101"/>
      <c r="F5" s="101"/>
      <c r="G5" s="149"/>
    </row>
    <row r="6" s="86" customFormat="1" ht="25.5" customHeight="1" spans="1:7">
      <c r="A6" s="90" t="s">
        <v>47</v>
      </c>
      <c r="B6" s="91" t="s">
        <v>48</v>
      </c>
      <c r="C6" s="150">
        <v>3039.79</v>
      </c>
      <c r="D6" s="109">
        <v>3039.79</v>
      </c>
      <c r="E6" s="109"/>
      <c r="F6" s="109"/>
      <c r="G6" s="109"/>
    </row>
    <row r="7" s="86" customFormat="1" ht="25.5" customHeight="1" spans="1:7">
      <c r="A7" s="90" t="s">
        <v>49</v>
      </c>
      <c r="B7" s="91" t="s">
        <v>50</v>
      </c>
      <c r="C7" s="151">
        <f>C8</f>
        <v>14.4</v>
      </c>
      <c r="D7" s="151">
        <f>D8</f>
        <v>14.4</v>
      </c>
      <c r="E7" s="109"/>
      <c r="F7" s="109"/>
      <c r="G7" s="109"/>
    </row>
    <row r="8" s="86" customFormat="1" ht="25.5" customHeight="1" spans="1:7">
      <c r="A8" s="90" t="s">
        <v>51</v>
      </c>
      <c r="B8" s="91" t="s">
        <v>52</v>
      </c>
      <c r="C8" s="151">
        <v>14.4</v>
      </c>
      <c r="D8" s="109">
        <v>14.4</v>
      </c>
      <c r="E8" s="109"/>
      <c r="F8" s="109"/>
      <c r="G8" s="109"/>
    </row>
    <row r="9" s="86" customFormat="1" ht="25.5" customHeight="1" spans="1:7">
      <c r="A9" s="90" t="s">
        <v>53</v>
      </c>
      <c r="B9" s="91" t="s">
        <v>54</v>
      </c>
      <c r="C9" s="151">
        <v>3025.4</v>
      </c>
      <c r="D9" s="151">
        <f>D10+D11+D12</f>
        <v>3025.4</v>
      </c>
      <c r="E9" s="109"/>
      <c r="F9" s="109"/>
      <c r="G9" s="109"/>
    </row>
    <row r="10" s="86" customFormat="1" ht="25.5" customHeight="1" spans="1:7">
      <c r="A10" s="90" t="s">
        <v>55</v>
      </c>
      <c r="B10" s="91" t="s">
        <v>56</v>
      </c>
      <c r="C10" s="151">
        <v>1211.93</v>
      </c>
      <c r="D10" s="109">
        <v>1211.93</v>
      </c>
      <c r="E10" s="109"/>
      <c r="F10" s="109"/>
      <c r="G10" s="109"/>
    </row>
    <row r="11" customFormat="1" ht="25.5" customHeight="1" spans="1:7">
      <c r="A11" s="90" t="s">
        <v>57</v>
      </c>
      <c r="B11" s="93" t="s">
        <v>58</v>
      </c>
      <c r="C11" s="152">
        <v>10.6</v>
      </c>
      <c r="D11" s="152">
        <v>10.6</v>
      </c>
      <c r="E11" s="152"/>
      <c r="F11" s="152"/>
      <c r="G11" s="152"/>
    </row>
    <row r="12" customFormat="1" ht="25.5" customHeight="1" spans="1:7">
      <c r="A12" s="90" t="s">
        <v>59</v>
      </c>
      <c r="B12" s="91" t="s">
        <v>60</v>
      </c>
      <c r="C12" s="151">
        <v>1802.87</v>
      </c>
      <c r="D12" s="151">
        <v>1802.87</v>
      </c>
      <c r="E12" s="152"/>
      <c r="F12" s="152"/>
      <c r="G12" s="152"/>
    </row>
    <row r="13" customFormat="1" ht="25.5" customHeight="1" spans="1:7">
      <c r="A13" s="90" t="s">
        <v>61</v>
      </c>
      <c r="B13" s="93" t="s">
        <v>62</v>
      </c>
      <c r="C13" s="151">
        <v>531.87</v>
      </c>
      <c r="D13" s="151">
        <v>531.87</v>
      </c>
      <c r="E13" s="152"/>
      <c r="F13" s="152"/>
      <c r="G13" s="152"/>
    </row>
    <row r="14" customFormat="1" ht="25.5" customHeight="1" spans="1:7">
      <c r="A14" s="90" t="s">
        <v>63</v>
      </c>
      <c r="B14" s="91" t="s">
        <v>64</v>
      </c>
      <c r="C14" s="151">
        <f>C15+C16+C17+C18</f>
        <v>531.87</v>
      </c>
      <c r="D14" s="151">
        <f>D15+D16+D17+D18</f>
        <v>531.87</v>
      </c>
      <c r="E14" s="152"/>
      <c r="F14" s="152"/>
      <c r="G14" s="152"/>
    </row>
    <row r="15" ht="25.5" customHeight="1" spans="1:7">
      <c r="A15" s="90" t="s">
        <v>65</v>
      </c>
      <c r="B15" s="91" t="s">
        <v>66</v>
      </c>
      <c r="C15" s="151">
        <v>103.17</v>
      </c>
      <c r="D15" s="151">
        <v>103.17</v>
      </c>
      <c r="E15" s="152"/>
      <c r="F15" s="152"/>
      <c r="G15" s="152"/>
    </row>
    <row r="16" ht="25.5" customHeight="1" spans="1:7">
      <c r="A16" s="90" t="s">
        <v>67</v>
      </c>
      <c r="B16" s="91" t="s">
        <v>68</v>
      </c>
      <c r="C16" s="151">
        <v>3.92</v>
      </c>
      <c r="D16" s="151">
        <v>3.92</v>
      </c>
      <c r="E16" s="152"/>
      <c r="F16" s="152"/>
      <c r="G16" s="152"/>
    </row>
    <row r="17" ht="25.5" customHeight="1" spans="1:7">
      <c r="A17" s="90" t="s">
        <v>69</v>
      </c>
      <c r="B17" s="125" t="s">
        <v>70</v>
      </c>
      <c r="C17" s="151">
        <v>346.57</v>
      </c>
      <c r="D17" s="151">
        <v>346.57</v>
      </c>
      <c r="E17" s="152"/>
      <c r="F17" s="152"/>
      <c r="G17" s="152"/>
    </row>
    <row r="18" ht="25.5" customHeight="1" spans="1:7">
      <c r="A18" s="90" t="s">
        <v>71</v>
      </c>
      <c r="B18" s="125" t="s">
        <v>72</v>
      </c>
      <c r="C18" s="151">
        <v>78.21</v>
      </c>
      <c r="D18" s="151">
        <v>78.21</v>
      </c>
      <c r="E18" s="152"/>
      <c r="F18" s="152"/>
      <c r="G18" s="152"/>
    </row>
    <row r="19" ht="25.5" customHeight="1" spans="1:7">
      <c r="A19" s="90" t="s">
        <v>73</v>
      </c>
      <c r="B19" s="91" t="s">
        <v>74</v>
      </c>
      <c r="C19" s="151">
        <f>C20</f>
        <v>160.87</v>
      </c>
      <c r="D19" s="151">
        <f>D20</f>
        <v>160.87</v>
      </c>
      <c r="E19" s="152"/>
      <c r="F19" s="152"/>
      <c r="G19" s="152"/>
    </row>
    <row r="20" ht="25.5" customHeight="1" spans="1:7">
      <c r="A20" s="90" t="s">
        <v>75</v>
      </c>
      <c r="B20" s="91" t="s">
        <v>76</v>
      </c>
      <c r="C20" s="151">
        <f>C21+C22+C23</f>
        <v>160.87</v>
      </c>
      <c r="D20" s="151">
        <f>D21+D22+D23</f>
        <v>160.87</v>
      </c>
      <c r="E20" s="152"/>
      <c r="F20" s="152"/>
      <c r="G20" s="152"/>
    </row>
    <row r="21" ht="25.5" customHeight="1" spans="1:7">
      <c r="A21" s="90" t="s">
        <v>77</v>
      </c>
      <c r="B21" s="91" t="s">
        <v>78</v>
      </c>
      <c r="C21" s="151">
        <v>43.51</v>
      </c>
      <c r="D21" s="151">
        <v>43.51</v>
      </c>
      <c r="E21" s="152"/>
      <c r="F21" s="152"/>
      <c r="G21" s="152"/>
    </row>
    <row r="22" ht="25.5" customHeight="1" spans="1:7">
      <c r="A22" s="90" t="s">
        <v>79</v>
      </c>
      <c r="B22" s="91" t="s">
        <v>80</v>
      </c>
      <c r="C22" s="151">
        <f>77.63+19.65</f>
        <v>97.28</v>
      </c>
      <c r="D22" s="151">
        <f>77.63+19.65</f>
        <v>97.28</v>
      </c>
      <c r="E22" s="152"/>
      <c r="F22" s="152"/>
      <c r="G22" s="152"/>
    </row>
    <row r="23" ht="25.5" customHeight="1" spans="1:7">
      <c r="A23" s="90" t="s">
        <v>81</v>
      </c>
      <c r="B23" s="91" t="s">
        <v>82</v>
      </c>
      <c r="C23" s="151">
        <v>20.08</v>
      </c>
      <c r="D23" s="151">
        <v>20.08</v>
      </c>
      <c r="E23" s="152"/>
      <c r="F23" s="152"/>
      <c r="G23" s="152"/>
    </row>
    <row r="24" ht="25.5" customHeight="1" spans="1:7">
      <c r="A24" s="90" t="s">
        <v>83</v>
      </c>
      <c r="B24" s="91" t="s">
        <v>84</v>
      </c>
      <c r="C24" s="151">
        <f>C25</f>
        <v>332.68</v>
      </c>
      <c r="D24" s="151">
        <f>D25</f>
        <v>332.68</v>
      </c>
      <c r="E24" s="152"/>
      <c r="F24" s="152"/>
      <c r="G24" s="152"/>
    </row>
    <row r="25" ht="25.5" customHeight="1" spans="1:7">
      <c r="A25" s="90" t="s">
        <v>85</v>
      </c>
      <c r="B25" s="91" t="s">
        <v>86</v>
      </c>
      <c r="C25" s="151">
        <f>C26</f>
        <v>332.68</v>
      </c>
      <c r="D25" s="151">
        <f>D26</f>
        <v>332.68</v>
      </c>
      <c r="E25" s="152"/>
      <c r="F25" s="152"/>
      <c r="G25" s="152"/>
    </row>
    <row r="26" ht="25.5" customHeight="1" spans="1:7">
      <c r="A26" s="90" t="s">
        <v>87</v>
      </c>
      <c r="B26" s="91" t="s">
        <v>88</v>
      </c>
      <c r="C26" s="151">
        <f>288.72+43.96</f>
        <v>332.68</v>
      </c>
      <c r="D26" s="151">
        <f>288.72+43.96</f>
        <v>332.68</v>
      </c>
      <c r="E26" s="152"/>
      <c r="F26" s="152"/>
      <c r="G26" s="152"/>
    </row>
    <row r="27" ht="25.5" customHeight="1" spans="1:7">
      <c r="A27" s="94" t="s">
        <v>89</v>
      </c>
      <c r="B27" s="95"/>
      <c r="C27" s="151">
        <v>4065.2</v>
      </c>
      <c r="D27" s="151">
        <v>4065.2</v>
      </c>
      <c r="E27" s="152"/>
      <c r="F27" s="152"/>
      <c r="G27" s="152"/>
    </row>
  </sheetData>
  <mergeCells count="8">
    <mergeCell ref="A2:G2"/>
    <mergeCell ref="A4:B4"/>
    <mergeCell ref="A27:B27"/>
    <mergeCell ref="C4:C5"/>
    <mergeCell ref="D4:D5"/>
    <mergeCell ref="E4:E5"/>
    <mergeCell ref="F4:F5"/>
    <mergeCell ref="G4:G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8"/>
  <sheetViews>
    <sheetView showGridLines="0" showZeros="0" workbookViewId="0">
      <selection activeCell="D35" sqref="D35"/>
    </sheetView>
  </sheetViews>
  <sheetFormatPr defaultColWidth="6.875" defaultRowHeight="12" outlineLevelCol="4"/>
  <cols>
    <col min="1" max="1" width="19.375" style="78" customWidth="1"/>
    <col min="2" max="2" width="31.625" style="78" customWidth="1"/>
    <col min="3" max="5" width="24.125" style="78" customWidth="1"/>
    <col min="6" max="16384" width="6.875" style="78"/>
  </cols>
  <sheetData>
    <row r="1" ht="16.5" customHeight="1" spans="1:5">
      <c r="A1" s="55" t="s">
        <v>90</v>
      </c>
      <c r="B1" s="56"/>
      <c r="C1" s="56"/>
      <c r="D1" s="85"/>
      <c r="E1" s="85"/>
    </row>
    <row r="2" ht="16.5" customHeight="1" spans="1:5">
      <c r="A2" s="56"/>
      <c r="B2" s="56"/>
      <c r="C2" s="56"/>
      <c r="D2" s="85"/>
      <c r="E2" s="85"/>
    </row>
    <row r="3" ht="29.25" customHeight="1" spans="1:5">
      <c r="A3" s="87" t="s">
        <v>91</v>
      </c>
      <c r="B3" s="87"/>
      <c r="C3" s="87"/>
      <c r="D3" s="87"/>
      <c r="E3" s="87"/>
    </row>
    <row r="4" ht="26.25" customHeight="1" spans="1:5">
      <c r="A4" s="88"/>
      <c r="B4" s="88"/>
      <c r="C4" s="88"/>
      <c r="D4" s="88"/>
      <c r="E4" s="100" t="s">
        <v>2</v>
      </c>
    </row>
    <row r="5" ht="26.25" customHeight="1" spans="1:5">
      <c r="A5" s="141" t="s">
        <v>40</v>
      </c>
      <c r="B5" s="142"/>
      <c r="C5" s="143" t="s">
        <v>37</v>
      </c>
      <c r="D5" s="143" t="s">
        <v>92</v>
      </c>
      <c r="E5" s="143" t="s">
        <v>93</v>
      </c>
    </row>
    <row r="6" s="86" customFormat="1" ht="27.75" customHeight="1" spans="1:5">
      <c r="A6" s="89" t="s">
        <v>45</v>
      </c>
      <c r="B6" s="89" t="s">
        <v>46</v>
      </c>
      <c r="C6" s="144"/>
      <c r="D6" s="144"/>
      <c r="E6" s="144"/>
    </row>
    <row r="7" s="139" customFormat="1" ht="30" customHeight="1" spans="1:5">
      <c r="A7" s="145" t="s">
        <v>47</v>
      </c>
      <c r="B7" s="146" t="s">
        <v>48</v>
      </c>
      <c r="C7" s="126">
        <f>C8+C10</f>
        <v>3039.79</v>
      </c>
      <c r="D7" s="128">
        <f>D8+D10</f>
        <v>2588.06</v>
      </c>
      <c r="E7" s="128">
        <f>E8+E10</f>
        <v>451.73</v>
      </c>
    </row>
    <row r="8" s="139" customFormat="1" ht="30" customHeight="1" spans="1:5">
      <c r="A8" s="145" t="s">
        <v>49</v>
      </c>
      <c r="B8" s="146" t="s">
        <v>50</v>
      </c>
      <c r="C8" s="126">
        <f>C9</f>
        <v>14.4</v>
      </c>
      <c r="D8" s="128"/>
      <c r="E8" s="128">
        <f>E9</f>
        <v>14.4</v>
      </c>
    </row>
    <row r="9" s="86" customFormat="1" ht="30" customHeight="1" spans="1:5">
      <c r="A9" s="90" t="s">
        <v>51</v>
      </c>
      <c r="B9" s="91" t="s">
        <v>52</v>
      </c>
      <c r="C9" s="129">
        <v>14.4</v>
      </c>
      <c r="D9" s="109"/>
      <c r="E9" s="109">
        <v>14.4</v>
      </c>
    </row>
    <row r="10" s="139" customFormat="1" ht="30" customHeight="1" spans="1:5">
      <c r="A10" s="145" t="s">
        <v>53</v>
      </c>
      <c r="B10" s="146" t="s">
        <v>54</v>
      </c>
      <c r="C10" s="126">
        <f>2608.74+416.65</f>
        <v>3025.39</v>
      </c>
      <c r="D10" s="128">
        <f>D11+D13+D12</f>
        <v>2588.06</v>
      </c>
      <c r="E10" s="128">
        <f>E11+E12+E13</f>
        <v>437.33</v>
      </c>
    </row>
    <row r="11" customFormat="1" ht="30" customHeight="1" spans="1:5">
      <c r="A11" s="90" t="s">
        <v>55</v>
      </c>
      <c r="B11" s="91" t="s">
        <v>56</v>
      </c>
      <c r="C11" s="129">
        <v>1211.93</v>
      </c>
      <c r="D11" s="111">
        <v>915.97</v>
      </c>
      <c r="E11" s="111">
        <v>295.95</v>
      </c>
    </row>
    <row r="12" customFormat="1" ht="30" customHeight="1" spans="1:5">
      <c r="A12" s="90" t="s">
        <v>57</v>
      </c>
      <c r="B12" s="93" t="s">
        <v>58</v>
      </c>
      <c r="C12" s="109">
        <v>10.6</v>
      </c>
      <c r="D12" s="109"/>
      <c r="E12" s="109">
        <v>10.6</v>
      </c>
    </row>
    <row r="13" customFormat="1" ht="30" customHeight="1" spans="1:5">
      <c r="A13" s="90" t="s">
        <v>59</v>
      </c>
      <c r="B13" s="91" t="s">
        <v>60</v>
      </c>
      <c r="C13" s="129">
        <f>1386.22+416.65</f>
        <v>1802.87</v>
      </c>
      <c r="D13" s="109">
        <f>1333.19+338.9</f>
        <v>1672.09</v>
      </c>
      <c r="E13" s="109">
        <f>53.03+77.75</f>
        <v>130.78</v>
      </c>
    </row>
    <row r="14" s="140" customFormat="1" ht="30" customHeight="1" spans="1:5">
      <c r="A14" s="145" t="s">
        <v>61</v>
      </c>
      <c r="B14" s="147" t="s">
        <v>62</v>
      </c>
      <c r="C14" s="126">
        <f>C15</f>
        <v>531.87</v>
      </c>
      <c r="D14" s="126">
        <f>D15</f>
        <v>521.26</v>
      </c>
      <c r="E14" s="128">
        <f>E15</f>
        <v>10.61</v>
      </c>
    </row>
    <row r="15" s="140" customFormat="1" ht="30" customHeight="1" spans="1:5">
      <c r="A15" s="145" t="s">
        <v>63</v>
      </c>
      <c r="B15" s="146" t="s">
        <v>64</v>
      </c>
      <c r="C15" s="126">
        <f>C16+C17+C18+C19</f>
        <v>531.87</v>
      </c>
      <c r="D15" s="126">
        <f>D16+D17+D18+D19</f>
        <v>521.26</v>
      </c>
      <c r="E15" s="128">
        <f>E16+E17+E18+E19</f>
        <v>10.61</v>
      </c>
    </row>
    <row r="16" ht="30" customHeight="1" spans="1:5">
      <c r="A16" s="90" t="s">
        <v>65</v>
      </c>
      <c r="B16" s="91" t="s">
        <v>66</v>
      </c>
      <c r="C16" s="129">
        <v>103.17</v>
      </c>
      <c r="D16" s="109">
        <v>103.17</v>
      </c>
      <c r="E16" s="109"/>
    </row>
    <row r="17" ht="30" customHeight="1" spans="1:5">
      <c r="A17" s="90" t="s">
        <v>67</v>
      </c>
      <c r="B17" s="91" t="s">
        <v>68</v>
      </c>
      <c r="C17" s="129">
        <f>0.98+2.94</f>
        <v>3.92</v>
      </c>
      <c r="D17" s="109">
        <v>2.94</v>
      </c>
      <c r="E17" s="109">
        <v>0.98</v>
      </c>
    </row>
    <row r="18" ht="30" customHeight="1" spans="1:5">
      <c r="A18" s="90" t="s">
        <v>69</v>
      </c>
      <c r="B18" s="125" t="s">
        <v>70</v>
      </c>
      <c r="C18" s="129">
        <f>298.2+48.37</f>
        <v>346.57</v>
      </c>
      <c r="D18" s="109">
        <f>291.78+48.37</f>
        <v>340.15</v>
      </c>
      <c r="E18" s="109">
        <v>6.42</v>
      </c>
    </row>
    <row r="19" ht="30" customHeight="1" spans="1:5">
      <c r="A19" s="90" t="s">
        <v>71</v>
      </c>
      <c r="B19" s="125" t="s">
        <v>72</v>
      </c>
      <c r="C19" s="129">
        <v>78.21</v>
      </c>
      <c r="D19" s="109">
        <v>75</v>
      </c>
      <c r="E19" s="109">
        <v>3.21</v>
      </c>
    </row>
    <row r="20" s="140" customFormat="1" ht="30" customHeight="1" spans="1:5">
      <c r="A20" s="145" t="s">
        <v>73</v>
      </c>
      <c r="B20" s="146" t="s">
        <v>74</v>
      </c>
      <c r="C20" s="129">
        <f>C21</f>
        <v>160.87</v>
      </c>
      <c r="D20" s="128">
        <f>D21</f>
        <v>158.27</v>
      </c>
      <c r="E20" s="128">
        <f>E21</f>
        <v>2.61</v>
      </c>
    </row>
    <row r="21" s="140" customFormat="1" ht="30" customHeight="1" spans="1:5">
      <c r="A21" s="145" t="s">
        <v>75</v>
      </c>
      <c r="B21" s="146" t="s">
        <v>76</v>
      </c>
      <c r="C21" s="129">
        <f>C22+C23+C24</f>
        <v>160.87</v>
      </c>
      <c r="D21" s="128">
        <f>D22+D23+D24</f>
        <v>158.27</v>
      </c>
      <c r="E21" s="128">
        <f>E22+E23+E24</f>
        <v>2.61</v>
      </c>
    </row>
    <row r="22" ht="30" customHeight="1" spans="1:5">
      <c r="A22" s="90" t="s">
        <v>77</v>
      </c>
      <c r="B22" s="91" t="s">
        <v>78</v>
      </c>
      <c r="C22" s="129">
        <v>43.51</v>
      </c>
      <c r="D22" s="109">
        <v>43.51</v>
      </c>
      <c r="E22" s="109"/>
    </row>
    <row r="23" ht="30" customHeight="1" spans="1:5">
      <c r="A23" s="90" t="s">
        <v>79</v>
      </c>
      <c r="B23" s="91" t="s">
        <v>80</v>
      </c>
      <c r="C23" s="126">
        <f>77.63+19.65</f>
        <v>97.28</v>
      </c>
      <c r="D23" s="109">
        <f>75.03+19.65</f>
        <v>94.68</v>
      </c>
      <c r="E23" s="109">
        <v>2.61</v>
      </c>
    </row>
    <row r="24" ht="30" customHeight="1" spans="1:5">
      <c r="A24" s="90" t="s">
        <v>81</v>
      </c>
      <c r="B24" s="91" t="s">
        <v>82</v>
      </c>
      <c r="C24" s="129">
        <v>20.08</v>
      </c>
      <c r="D24" s="109">
        <v>20.08</v>
      </c>
      <c r="E24" s="109"/>
    </row>
    <row r="25" s="140" customFormat="1" ht="30" customHeight="1" spans="1:5">
      <c r="A25" s="145" t="s">
        <v>83</v>
      </c>
      <c r="B25" s="146" t="s">
        <v>84</v>
      </c>
      <c r="C25" s="126">
        <f>C26</f>
        <v>332.68</v>
      </c>
      <c r="D25" s="128">
        <f>D26</f>
        <v>326.7</v>
      </c>
      <c r="E25" s="128">
        <f>E26</f>
        <v>5.98</v>
      </c>
    </row>
    <row r="26" s="140" customFormat="1" ht="30" customHeight="1" spans="1:5">
      <c r="A26" s="145" t="s">
        <v>85</v>
      </c>
      <c r="B26" s="146" t="s">
        <v>86</v>
      </c>
      <c r="C26" s="126">
        <f>C27</f>
        <v>332.68</v>
      </c>
      <c r="D26" s="128">
        <f>D27</f>
        <v>326.7</v>
      </c>
      <c r="E26" s="128">
        <f>E27</f>
        <v>5.98</v>
      </c>
    </row>
    <row r="27" ht="30" customHeight="1" spans="1:5">
      <c r="A27" s="90" t="s">
        <v>87</v>
      </c>
      <c r="B27" s="91" t="s">
        <v>88</v>
      </c>
      <c r="C27" s="129">
        <f>288.72+43.96</f>
        <v>332.68</v>
      </c>
      <c r="D27" s="109">
        <f>282.74+43.96</f>
        <v>326.7</v>
      </c>
      <c r="E27" s="109">
        <v>5.98</v>
      </c>
    </row>
    <row r="28" ht="30" customHeight="1" spans="1:5">
      <c r="A28" s="94" t="s">
        <v>89</v>
      </c>
      <c r="B28" s="95"/>
      <c r="C28" s="129">
        <v>4065.2</v>
      </c>
      <c r="D28" s="129">
        <v>3594.28</v>
      </c>
      <c r="E28" s="129">
        <v>470.92</v>
      </c>
    </row>
  </sheetData>
  <mergeCells count="6">
    <mergeCell ref="A3:E3"/>
    <mergeCell ref="A5:B5"/>
    <mergeCell ref="A28:B28"/>
    <mergeCell ref="C5:C6"/>
    <mergeCell ref="D5:D6"/>
    <mergeCell ref="E5:E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showZeros="0" topLeftCell="A19" workbookViewId="0">
      <selection activeCell="H9" sqref="H9"/>
    </sheetView>
  </sheetViews>
  <sheetFormatPr defaultColWidth="6.875" defaultRowHeight="12" outlineLevelCol="5"/>
  <cols>
    <col min="1" max="1" width="28.125" style="78" customWidth="1"/>
    <col min="2" max="2" width="14.875" style="78" customWidth="1"/>
    <col min="3" max="3" width="30.375" style="78" customWidth="1"/>
    <col min="4" max="4" width="15.375" style="78" customWidth="1"/>
    <col min="5" max="6" width="17.125" style="78" customWidth="1"/>
    <col min="7" max="16384" width="6.875" style="78"/>
  </cols>
  <sheetData>
    <row r="1" ht="16.5" customHeight="1" spans="1:6">
      <c r="A1" s="88" t="s">
        <v>94</v>
      </c>
      <c r="B1" s="135"/>
      <c r="C1" s="135"/>
      <c r="D1" s="135"/>
      <c r="E1" s="135"/>
      <c r="F1" s="136"/>
    </row>
    <row r="2" ht="18.75" customHeight="1" spans="1:6">
      <c r="A2" s="137"/>
      <c r="B2" s="135"/>
      <c r="C2" s="135"/>
      <c r="D2" s="135"/>
      <c r="E2" s="135"/>
      <c r="F2" s="136"/>
    </row>
    <row r="3" ht="21" customHeight="1" spans="1:6">
      <c r="A3" s="104" t="s">
        <v>95</v>
      </c>
      <c r="B3" s="104"/>
      <c r="C3" s="104"/>
      <c r="D3" s="104"/>
      <c r="E3" s="104"/>
      <c r="F3" s="104"/>
    </row>
    <row r="4" ht="14.25" customHeight="1" spans="1:6">
      <c r="A4" s="138"/>
      <c r="B4" s="138"/>
      <c r="C4" s="138"/>
      <c r="D4" s="138"/>
      <c r="E4" s="138"/>
      <c r="F4" s="106" t="s">
        <v>2</v>
      </c>
    </row>
    <row r="5" ht="24" customHeight="1" spans="1:6">
      <c r="A5" s="156" t="s">
        <v>3</v>
      </c>
      <c r="B5" s="89"/>
      <c r="C5" s="156" t="s">
        <v>4</v>
      </c>
      <c r="D5" s="89"/>
      <c r="E5" s="89"/>
      <c r="F5" s="89"/>
    </row>
    <row r="6" ht="24" customHeight="1" spans="1:6">
      <c r="A6" s="156" t="s">
        <v>5</v>
      </c>
      <c r="B6" s="156" t="s">
        <v>6</v>
      </c>
      <c r="C6" s="89" t="s">
        <v>40</v>
      </c>
      <c r="D6" s="89" t="s">
        <v>6</v>
      </c>
      <c r="E6" s="89"/>
      <c r="F6" s="89"/>
    </row>
    <row r="7" ht="24" customHeight="1" spans="1:6">
      <c r="A7" s="89"/>
      <c r="B7" s="89"/>
      <c r="C7" s="89"/>
      <c r="D7" s="89" t="s">
        <v>96</v>
      </c>
      <c r="E7" s="89" t="s">
        <v>41</v>
      </c>
      <c r="F7" s="89" t="s">
        <v>97</v>
      </c>
    </row>
    <row r="8" ht="28.5" customHeight="1" spans="1:6">
      <c r="A8" s="93" t="s">
        <v>11</v>
      </c>
      <c r="B8" s="129">
        <f>3513.64+551.56</f>
        <v>4065.2</v>
      </c>
      <c r="C8" s="91" t="s">
        <v>12</v>
      </c>
      <c r="D8" s="129">
        <f>2623.14+416.65</f>
        <v>3039.79</v>
      </c>
      <c r="E8" s="129">
        <v>3039.79</v>
      </c>
      <c r="F8" s="97"/>
    </row>
    <row r="9" ht="28.5" customHeight="1" spans="1:6">
      <c r="A9" s="93" t="s">
        <v>13</v>
      </c>
      <c r="B9" s="97"/>
      <c r="C9" s="91" t="s">
        <v>14</v>
      </c>
      <c r="D9" s="129"/>
      <c r="E9" s="129"/>
      <c r="F9" s="97"/>
    </row>
    <row r="10" ht="28.5" customHeight="1" spans="1:6">
      <c r="A10" s="93"/>
      <c r="B10" s="93"/>
      <c r="C10" s="91" t="s">
        <v>16</v>
      </c>
      <c r="D10" s="129"/>
      <c r="E10" s="129"/>
      <c r="F10" s="97"/>
    </row>
    <row r="11" ht="28.5" customHeight="1" spans="1:6">
      <c r="A11" s="93"/>
      <c r="B11" s="93"/>
      <c r="C11" s="93" t="s">
        <v>18</v>
      </c>
      <c r="D11" s="109"/>
      <c r="E11" s="109"/>
      <c r="F11" s="97"/>
    </row>
    <row r="12" ht="28.5" customHeight="1" spans="1:6">
      <c r="A12" s="93"/>
      <c r="B12" s="93"/>
      <c r="C12" s="91" t="s">
        <v>19</v>
      </c>
      <c r="D12" s="129"/>
      <c r="E12" s="129"/>
      <c r="F12" s="97"/>
    </row>
    <row r="13" ht="28.5" customHeight="1" spans="1:6">
      <c r="A13" s="93"/>
      <c r="B13" s="93"/>
      <c r="C13" s="91" t="s">
        <v>20</v>
      </c>
      <c r="D13" s="129"/>
      <c r="E13" s="129"/>
      <c r="F13" s="97"/>
    </row>
    <row r="14" ht="28.5" customHeight="1" spans="1:6">
      <c r="A14" s="93"/>
      <c r="B14" s="93"/>
      <c r="C14" s="93" t="s">
        <v>21</v>
      </c>
      <c r="D14" s="109"/>
      <c r="E14" s="109"/>
      <c r="F14" s="93"/>
    </row>
    <row r="15" ht="28.5" customHeight="1" spans="1:6">
      <c r="A15" s="93"/>
      <c r="B15" s="93"/>
      <c r="C15" s="93" t="s">
        <v>22</v>
      </c>
      <c r="D15" s="109">
        <v>531.87</v>
      </c>
      <c r="E15" s="109">
        <v>531.87</v>
      </c>
      <c r="F15" s="93"/>
    </row>
    <row r="16" ht="28.5" customHeight="1" spans="1:6">
      <c r="A16" s="93"/>
      <c r="B16" s="93"/>
      <c r="C16" s="91" t="s">
        <v>23</v>
      </c>
      <c r="D16" s="129">
        <v>160.87</v>
      </c>
      <c r="E16" s="129">
        <v>160.87</v>
      </c>
      <c r="F16" s="93"/>
    </row>
    <row r="17" ht="28.5" customHeight="1" spans="1:6">
      <c r="A17" s="93"/>
      <c r="B17" s="93"/>
      <c r="C17" s="91" t="s">
        <v>24</v>
      </c>
      <c r="D17" s="129"/>
      <c r="E17" s="129"/>
      <c r="F17" s="93"/>
    </row>
    <row r="18" ht="28.5" customHeight="1" spans="1:6">
      <c r="A18" s="93"/>
      <c r="B18" s="93"/>
      <c r="C18" s="93" t="s">
        <v>25</v>
      </c>
      <c r="D18" s="109"/>
      <c r="E18" s="109"/>
      <c r="F18" s="93"/>
    </row>
    <row r="19" ht="28.5" customHeight="1" spans="1:6">
      <c r="A19" s="93"/>
      <c r="B19" s="93"/>
      <c r="C19" s="93" t="s">
        <v>26</v>
      </c>
      <c r="D19" s="109"/>
      <c r="E19" s="109"/>
      <c r="F19" s="93"/>
    </row>
    <row r="20" ht="28.5" customHeight="1" spans="1:6">
      <c r="A20" s="93"/>
      <c r="B20" s="93"/>
      <c r="C20" s="93" t="s">
        <v>27</v>
      </c>
      <c r="D20" s="109"/>
      <c r="E20" s="109"/>
      <c r="F20" s="93"/>
    </row>
    <row r="21" ht="28.5" customHeight="1" spans="1:6">
      <c r="A21" s="93"/>
      <c r="B21" s="93"/>
      <c r="C21" s="93" t="s">
        <v>98</v>
      </c>
      <c r="D21" s="109"/>
      <c r="E21" s="109"/>
      <c r="F21" s="93"/>
    </row>
    <row r="22" ht="28.5" customHeight="1" spans="1:6">
      <c r="A22" s="93"/>
      <c r="B22" s="93"/>
      <c r="C22" s="93" t="s">
        <v>29</v>
      </c>
      <c r="D22" s="109"/>
      <c r="E22" s="109"/>
      <c r="F22" s="93"/>
    </row>
    <row r="23" ht="28.5" customHeight="1" spans="1:6">
      <c r="A23" s="93"/>
      <c r="B23" s="93"/>
      <c r="C23" s="93" t="s">
        <v>30</v>
      </c>
      <c r="D23" s="109"/>
      <c r="E23" s="109"/>
      <c r="F23" s="93"/>
    </row>
    <row r="24" ht="28.5" customHeight="1" spans="1:6">
      <c r="A24" s="93"/>
      <c r="B24" s="93"/>
      <c r="C24" s="93" t="s">
        <v>31</v>
      </c>
      <c r="D24" s="109"/>
      <c r="E24" s="109"/>
      <c r="F24" s="93"/>
    </row>
    <row r="25" ht="28.5" customHeight="1" spans="1:6">
      <c r="A25" s="93"/>
      <c r="B25" s="93"/>
      <c r="C25" s="93" t="s">
        <v>32</v>
      </c>
      <c r="D25" s="109">
        <v>332.68</v>
      </c>
      <c r="E25" s="109">
        <v>332.68</v>
      </c>
      <c r="F25" s="93"/>
    </row>
    <row r="26" ht="28.5" customHeight="1" spans="1:6">
      <c r="A26" s="93"/>
      <c r="B26" s="93"/>
      <c r="C26" s="93" t="s">
        <v>33</v>
      </c>
      <c r="D26" s="109"/>
      <c r="E26" s="109"/>
      <c r="F26" s="93"/>
    </row>
    <row r="27" ht="28.5" customHeight="1" spans="1:6">
      <c r="A27" s="93"/>
      <c r="B27" s="93"/>
      <c r="C27" s="93" t="s">
        <v>34</v>
      </c>
      <c r="D27" s="109"/>
      <c r="E27" s="109"/>
      <c r="F27" s="93"/>
    </row>
    <row r="28" ht="28.5" customHeight="1" spans="1:6">
      <c r="A28" s="93"/>
      <c r="B28" s="93"/>
      <c r="C28" s="93" t="s">
        <v>35</v>
      </c>
      <c r="D28" s="109"/>
      <c r="E28" s="109"/>
      <c r="F28" s="93"/>
    </row>
    <row r="29" ht="28.5" customHeight="1" spans="1:6">
      <c r="A29" s="89" t="s">
        <v>36</v>
      </c>
      <c r="B29" s="97"/>
      <c r="C29" s="89" t="s">
        <v>37</v>
      </c>
      <c r="D29" s="109">
        <v>4065.2</v>
      </c>
      <c r="E29" s="109">
        <v>4065.2</v>
      </c>
      <c r="F29" s="93"/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0"/>
  <sheetViews>
    <sheetView showGridLines="0" showZeros="0" topLeftCell="A19" workbookViewId="0">
      <selection activeCell="F16" sqref="F16"/>
    </sheetView>
  </sheetViews>
  <sheetFormatPr defaultColWidth="6.875" defaultRowHeight="12"/>
  <cols>
    <col min="1" max="1" width="18.125" style="78" customWidth="1"/>
    <col min="2" max="2" width="22.0833333333333" style="78" customWidth="1"/>
    <col min="3" max="8" width="10" style="78" customWidth="1"/>
    <col min="9" max="11" width="10.875" style="78" customWidth="1"/>
    <col min="12" max="16384" width="6.875" style="78"/>
  </cols>
  <sheetData>
    <row r="1" ht="16.5" customHeight="1" spans="1:11">
      <c r="A1" s="55" t="s">
        <v>99</v>
      </c>
      <c r="B1" s="56"/>
      <c r="C1" s="56"/>
      <c r="D1" s="56"/>
      <c r="E1" s="56"/>
      <c r="F1" s="56"/>
      <c r="G1" s="56"/>
      <c r="H1" s="56"/>
      <c r="I1" s="85"/>
      <c r="J1" s="85"/>
      <c r="K1" s="85"/>
    </row>
    <row r="2" ht="16.5" customHeight="1" spans="1:11">
      <c r="A2" s="56"/>
      <c r="B2" s="56"/>
      <c r="C2" s="56"/>
      <c r="D2" s="56"/>
      <c r="E2" s="56"/>
      <c r="F2" s="56"/>
      <c r="G2" s="56"/>
      <c r="H2" s="56"/>
      <c r="I2" s="85"/>
      <c r="J2" s="85"/>
      <c r="K2" s="85"/>
    </row>
    <row r="3" ht="29.25" customHeight="1" spans="1:11">
      <c r="A3" s="87" t="s">
        <v>100</v>
      </c>
      <c r="B3" s="87"/>
      <c r="C3" s="87"/>
      <c r="D3" s="87"/>
      <c r="E3" s="87"/>
      <c r="F3" s="87"/>
      <c r="G3" s="87"/>
      <c r="H3" s="87"/>
      <c r="I3" s="87"/>
      <c r="J3" s="87"/>
      <c r="K3" s="87"/>
    </row>
    <row r="4" ht="26.25" customHeight="1" spans="1:11">
      <c r="A4" s="124"/>
      <c r="B4" s="124"/>
      <c r="C4" s="124"/>
      <c r="D4" s="124"/>
      <c r="E4" s="124"/>
      <c r="F4" s="124"/>
      <c r="G4" s="124"/>
      <c r="H4" s="124"/>
      <c r="I4" s="124"/>
      <c r="J4" s="96" t="s">
        <v>2</v>
      </c>
      <c r="K4" s="96"/>
    </row>
    <row r="5" ht="26.25" customHeight="1" spans="1:11">
      <c r="A5" s="89" t="s">
        <v>40</v>
      </c>
      <c r="B5" s="89"/>
      <c r="C5" s="89" t="s">
        <v>101</v>
      </c>
      <c r="D5" s="89"/>
      <c r="E5" s="89"/>
      <c r="F5" s="89" t="s">
        <v>102</v>
      </c>
      <c r="G5" s="89"/>
      <c r="H5" s="89"/>
      <c r="I5" s="89" t="s">
        <v>103</v>
      </c>
      <c r="J5" s="89"/>
      <c r="K5" s="89"/>
    </row>
    <row r="6" s="86" customFormat="1" ht="30.75" customHeight="1" spans="1:11">
      <c r="A6" s="89" t="s">
        <v>45</v>
      </c>
      <c r="B6" s="89" t="s">
        <v>46</v>
      </c>
      <c r="C6" s="89" t="s">
        <v>104</v>
      </c>
      <c r="D6" s="89" t="s">
        <v>92</v>
      </c>
      <c r="E6" s="89" t="s">
        <v>93</v>
      </c>
      <c r="F6" s="89" t="s">
        <v>104</v>
      </c>
      <c r="G6" s="89" t="s">
        <v>92</v>
      </c>
      <c r="H6" s="89" t="s">
        <v>93</v>
      </c>
      <c r="I6" s="89" t="s">
        <v>104</v>
      </c>
      <c r="J6" s="89" t="s">
        <v>92</v>
      </c>
      <c r="K6" s="89" t="s">
        <v>93</v>
      </c>
    </row>
    <row r="7" s="86" customFormat="1" ht="30.75" customHeight="1" spans="1:11">
      <c r="A7" s="90" t="s">
        <v>47</v>
      </c>
      <c r="B7" s="125" t="s">
        <v>48</v>
      </c>
      <c r="C7" s="97">
        <f t="shared" ref="C7:H7" si="0">C8+C10</f>
        <v>2919.29</v>
      </c>
      <c r="D7" s="97">
        <f t="shared" si="0"/>
        <v>2407.94</v>
      </c>
      <c r="E7" s="97">
        <f t="shared" si="0"/>
        <v>511.35</v>
      </c>
      <c r="F7" s="126">
        <f t="shared" si="0"/>
        <v>3039.79</v>
      </c>
      <c r="G7" s="126">
        <f t="shared" si="0"/>
        <v>2588.06</v>
      </c>
      <c r="H7" s="126">
        <f t="shared" si="0"/>
        <v>451.73</v>
      </c>
      <c r="I7" s="97">
        <f>ROUND((F7-C7)/C7*100,2)</f>
        <v>4.13</v>
      </c>
      <c r="J7" s="97">
        <f>ROUND((G7-D7)/D7*100,2)</f>
        <v>7.48</v>
      </c>
      <c r="K7" s="97">
        <f>ROUND((H7-E7)/E7*100,2)</f>
        <v>-11.66</v>
      </c>
    </row>
    <row r="8" s="86" customFormat="1" ht="30.75" customHeight="1" spans="1:11">
      <c r="A8" s="90" t="s">
        <v>49</v>
      </c>
      <c r="B8" s="125" t="s">
        <v>50</v>
      </c>
      <c r="C8" s="97">
        <f>C9</f>
        <v>15.36</v>
      </c>
      <c r="D8" s="97">
        <f>D9</f>
        <v>0</v>
      </c>
      <c r="E8" s="97">
        <f>E9</f>
        <v>15.36</v>
      </c>
      <c r="F8" s="126">
        <v>14.4</v>
      </c>
      <c r="G8" s="127"/>
      <c r="H8" s="128">
        <v>14.4</v>
      </c>
      <c r="I8" s="97">
        <f>ROUND((F8-C8)/C8*100,2)</f>
        <v>-6.25</v>
      </c>
      <c r="J8" s="97"/>
      <c r="K8" s="97">
        <f t="shared" ref="K8:K30" si="1">ROUND((H8-E8)/E8*100,2)</f>
        <v>-6.25</v>
      </c>
    </row>
    <row r="9" s="86" customFormat="1" ht="30.75" customHeight="1" spans="1:11">
      <c r="A9" s="90" t="s">
        <v>51</v>
      </c>
      <c r="B9" s="125" t="s">
        <v>52</v>
      </c>
      <c r="C9" s="97">
        <v>15.36</v>
      </c>
      <c r="D9" s="97"/>
      <c r="E9" s="97">
        <v>15.36</v>
      </c>
      <c r="F9" s="129">
        <v>14.4</v>
      </c>
      <c r="G9" s="97"/>
      <c r="H9" s="109">
        <v>14.4</v>
      </c>
      <c r="I9" s="97">
        <f t="shared" ref="I8:I30" si="2">ROUND((F9-C9)/C9*100,2)</f>
        <v>-6.25</v>
      </c>
      <c r="J9" s="97"/>
      <c r="K9" s="97">
        <f t="shared" si="1"/>
        <v>-6.25</v>
      </c>
    </row>
    <row r="10" s="86" customFormat="1" ht="30.75" customHeight="1" spans="1:11">
      <c r="A10" s="90" t="s">
        <v>53</v>
      </c>
      <c r="B10" s="125" t="s">
        <v>54</v>
      </c>
      <c r="C10" s="97">
        <f>C11+C12+C13+C14</f>
        <v>2903.93</v>
      </c>
      <c r="D10" s="97">
        <f>2335.3+72.64</f>
        <v>2407.94</v>
      </c>
      <c r="E10" s="97">
        <f>E11+E12+E13+E14</f>
        <v>495.99</v>
      </c>
      <c r="F10" s="126">
        <v>3025.39</v>
      </c>
      <c r="G10" s="126">
        <f>G11+G12+G13+G14+G15</f>
        <v>2588.06</v>
      </c>
      <c r="H10" s="126">
        <f>H11+H12+H13+H14+H15</f>
        <v>437.33</v>
      </c>
      <c r="I10" s="97">
        <f t="shared" si="2"/>
        <v>4.18</v>
      </c>
      <c r="J10" s="97">
        <f>ROUND((G10-D10)/D10*100,2)</f>
        <v>7.48</v>
      </c>
      <c r="K10" s="97">
        <f t="shared" si="1"/>
        <v>-11.83</v>
      </c>
    </row>
    <row r="11" s="86" customFormat="1" ht="30.75" customHeight="1" spans="1:11">
      <c r="A11" s="90" t="s">
        <v>55</v>
      </c>
      <c r="B11" s="125" t="s">
        <v>56</v>
      </c>
      <c r="C11" s="97">
        <v>1226.79</v>
      </c>
      <c r="D11" s="98">
        <v>864.29</v>
      </c>
      <c r="E11" s="98">
        <v>362.5</v>
      </c>
      <c r="F11" s="129">
        <v>1211.93</v>
      </c>
      <c r="G11" s="98">
        <v>915.97</v>
      </c>
      <c r="H11" s="98">
        <v>295.95</v>
      </c>
      <c r="I11" s="97">
        <f t="shared" si="2"/>
        <v>-1.21</v>
      </c>
      <c r="J11" s="97">
        <f>ROUND((G11-D11)/D11*100,2)</f>
        <v>5.98</v>
      </c>
      <c r="K11" s="97">
        <f t="shared" si="1"/>
        <v>-18.36</v>
      </c>
    </row>
    <row r="12" customFormat="1" ht="30.75" customHeight="1" spans="1:11">
      <c r="A12" s="90" t="s">
        <v>105</v>
      </c>
      <c r="B12" s="130" t="s">
        <v>106</v>
      </c>
      <c r="C12" s="109">
        <v>5.6</v>
      </c>
      <c r="D12" s="97"/>
      <c r="E12" s="109">
        <v>5.6</v>
      </c>
      <c r="F12" s="97"/>
      <c r="G12" s="97"/>
      <c r="H12" s="97"/>
      <c r="I12" s="97">
        <f t="shared" si="2"/>
        <v>-100</v>
      </c>
      <c r="J12" s="97"/>
      <c r="K12" s="97">
        <f t="shared" si="1"/>
        <v>-100</v>
      </c>
    </row>
    <row r="13" ht="30.75" customHeight="1" spans="1:11">
      <c r="A13" s="90" t="s">
        <v>57</v>
      </c>
      <c r="B13" s="131" t="s">
        <v>58</v>
      </c>
      <c r="C13" s="109">
        <v>5</v>
      </c>
      <c r="D13" s="97"/>
      <c r="E13" s="109">
        <v>5</v>
      </c>
      <c r="F13" s="109">
        <v>10.6</v>
      </c>
      <c r="G13" s="97"/>
      <c r="H13" s="97">
        <v>10.6</v>
      </c>
      <c r="I13" s="97">
        <f t="shared" si="2"/>
        <v>112</v>
      </c>
      <c r="J13" s="97"/>
      <c r="K13" s="97">
        <f t="shared" si="1"/>
        <v>112</v>
      </c>
    </row>
    <row r="14" ht="30.75" customHeight="1" spans="1:11">
      <c r="A14" s="90" t="s">
        <v>59</v>
      </c>
      <c r="B14" s="125" t="s">
        <v>60</v>
      </c>
      <c r="C14" s="97">
        <f>1553.9+112.64</f>
        <v>1666.54</v>
      </c>
      <c r="D14" s="97">
        <f>1471+72.64</f>
        <v>1543.64</v>
      </c>
      <c r="E14" s="97">
        <f>82.89+40</f>
        <v>122.89</v>
      </c>
      <c r="F14" s="129">
        <f>1386.22+416.65</f>
        <v>1802.87</v>
      </c>
      <c r="G14" s="97">
        <f>1333.19+338.9</f>
        <v>1672.09</v>
      </c>
      <c r="H14" s="97">
        <f>53.03+77.75</f>
        <v>130.78</v>
      </c>
      <c r="I14" s="97">
        <f t="shared" si="2"/>
        <v>8.18</v>
      </c>
      <c r="J14" s="97">
        <f t="shared" ref="J8:J30" si="3">ROUND((G14-D14)/D14*100,2)</f>
        <v>8.32</v>
      </c>
      <c r="K14" s="97">
        <f t="shared" si="1"/>
        <v>6.42</v>
      </c>
    </row>
    <row r="15" ht="30.75" customHeight="1" spans="1:11">
      <c r="A15" s="90" t="s">
        <v>107</v>
      </c>
      <c r="B15" s="125" t="s">
        <v>108</v>
      </c>
      <c r="C15" s="109">
        <v>13</v>
      </c>
      <c r="D15" s="97"/>
      <c r="E15" s="109">
        <v>13</v>
      </c>
      <c r="F15" s="132"/>
      <c r="G15" s="132"/>
      <c r="H15" s="132"/>
      <c r="I15" s="97">
        <f t="shared" si="2"/>
        <v>-100</v>
      </c>
      <c r="J15" s="97"/>
      <c r="K15" s="97">
        <f t="shared" si="1"/>
        <v>-100</v>
      </c>
    </row>
    <row r="16" ht="30.75" customHeight="1" spans="1:11">
      <c r="A16" s="90" t="s">
        <v>61</v>
      </c>
      <c r="B16" s="131" t="s">
        <v>62</v>
      </c>
      <c r="C16" s="97">
        <f>C17</f>
        <v>448.93</v>
      </c>
      <c r="D16" s="97">
        <f>D17</f>
        <v>436.88</v>
      </c>
      <c r="E16" s="97">
        <f>E17</f>
        <v>12.05</v>
      </c>
      <c r="F16" s="129">
        <v>531.87</v>
      </c>
      <c r="G16" s="97">
        <f>449.95+71.3</f>
        <v>521.25</v>
      </c>
      <c r="H16" s="97">
        <v>10.61</v>
      </c>
      <c r="I16" s="97">
        <f t="shared" si="2"/>
        <v>18.48</v>
      </c>
      <c r="J16" s="97">
        <f t="shared" si="3"/>
        <v>19.31</v>
      </c>
      <c r="K16" s="97">
        <f t="shared" si="1"/>
        <v>-11.95</v>
      </c>
    </row>
    <row r="17" ht="30.75" customHeight="1" spans="1:11">
      <c r="A17" s="90" t="s">
        <v>63</v>
      </c>
      <c r="B17" s="125" t="s">
        <v>64</v>
      </c>
      <c r="C17" s="97">
        <f>C18+C19+C20+C21</f>
        <v>448.93</v>
      </c>
      <c r="D17" s="97">
        <f>D18+D19+D20+D21</f>
        <v>436.88</v>
      </c>
      <c r="E17" s="97">
        <f>E18+E19+E20+E21</f>
        <v>12.05</v>
      </c>
      <c r="F17" s="129">
        <v>531.87</v>
      </c>
      <c r="G17" s="97">
        <f>449.95+71.3</f>
        <v>521.25</v>
      </c>
      <c r="H17" s="97">
        <v>10.61</v>
      </c>
      <c r="I17" s="97">
        <f t="shared" si="2"/>
        <v>18.48</v>
      </c>
      <c r="J17" s="97">
        <f t="shared" si="3"/>
        <v>19.31</v>
      </c>
      <c r="K17" s="97">
        <f t="shared" si="1"/>
        <v>-11.95</v>
      </c>
    </row>
    <row r="18" ht="30.75" customHeight="1" spans="1:11">
      <c r="A18" s="90" t="s">
        <v>65</v>
      </c>
      <c r="B18" s="125" t="s">
        <v>66</v>
      </c>
      <c r="C18" s="97">
        <v>51.19</v>
      </c>
      <c r="D18" s="97">
        <v>51.19</v>
      </c>
      <c r="E18" s="97"/>
      <c r="F18" s="129">
        <v>103.17</v>
      </c>
      <c r="G18" s="97">
        <v>103.17</v>
      </c>
      <c r="H18" s="97"/>
      <c r="I18" s="97">
        <f t="shared" si="2"/>
        <v>101.54</v>
      </c>
      <c r="J18" s="97">
        <f t="shared" si="3"/>
        <v>101.54</v>
      </c>
      <c r="K18" s="97"/>
    </row>
    <row r="19" ht="30.75" customHeight="1" spans="1:11">
      <c r="A19" s="90" t="s">
        <v>67</v>
      </c>
      <c r="B19" s="125" t="s">
        <v>68</v>
      </c>
      <c r="C19" s="97"/>
      <c r="D19" s="97"/>
      <c r="E19" s="97"/>
      <c r="F19" s="129">
        <f>0.98+2.94</f>
        <v>3.92</v>
      </c>
      <c r="G19" s="97">
        <v>2.94</v>
      </c>
      <c r="H19" s="97">
        <v>0.98</v>
      </c>
      <c r="I19" s="97"/>
      <c r="J19" s="97"/>
      <c r="K19" s="97"/>
    </row>
    <row r="20" ht="30.75" customHeight="1" spans="1:11">
      <c r="A20" s="90" t="s">
        <v>69</v>
      </c>
      <c r="B20" s="125" t="s">
        <v>70</v>
      </c>
      <c r="C20" s="97">
        <f>308.41+10.14</f>
        <v>318.55</v>
      </c>
      <c r="D20" s="97">
        <f>300.38+10.14</f>
        <v>310.52</v>
      </c>
      <c r="E20" s="97">
        <v>8.03</v>
      </c>
      <c r="F20" s="129">
        <f>298.2+48.37</f>
        <v>346.57</v>
      </c>
      <c r="G20" s="97">
        <f>291.78+48.37</f>
        <v>340.15</v>
      </c>
      <c r="H20" s="97">
        <v>6.42</v>
      </c>
      <c r="I20" s="97">
        <f t="shared" si="2"/>
        <v>8.8</v>
      </c>
      <c r="J20" s="97">
        <f t="shared" si="3"/>
        <v>9.54</v>
      </c>
      <c r="K20" s="97">
        <f t="shared" si="1"/>
        <v>-20.05</v>
      </c>
    </row>
    <row r="21" ht="30.75" customHeight="1" spans="1:11">
      <c r="A21" s="90" t="s">
        <v>71</v>
      </c>
      <c r="B21" s="125" t="s">
        <v>72</v>
      </c>
      <c r="C21" s="97">
        <v>79.19</v>
      </c>
      <c r="D21" s="98">
        <v>75.17</v>
      </c>
      <c r="E21" s="98">
        <v>4.02</v>
      </c>
      <c r="F21" s="129">
        <v>78.21</v>
      </c>
      <c r="G21" s="109">
        <v>75</v>
      </c>
      <c r="H21" s="97">
        <v>3.21</v>
      </c>
      <c r="I21" s="97">
        <f t="shared" si="2"/>
        <v>-1.24</v>
      </c>
      <c r="J21" s="97">
        <f t="shared" si="3"/>
        <v>-0.23</v>
      </c>
      <c r="K21" s="97">
        <f t="shared" si="1"/>
        <v>-20.15</v>
      </c>
    </row>
    <row r="22" ht="30.75" customHeight="1" spans="1:11">
      <c r="A22" s="90" t="s">
        <v>73</v>
      </c>
      <c r="B22" s="130" t="s">
        <v>74</v>
      </c>
      <c r="C22" s="97">
        <f t="shared" ref="C22:H22" si="4">C23</f>
        <v>147.19</v>
      </c>
      <c r="D22" s="97">
        <f t="shared" si="4"/>
        <v>144.36</v>
      </c>
      <c r="E22" s="97">
        <f t="shared" si="4"/>
        <v>2.83</v>
      </c>
      <c r="F22" s="97">
        <f t="shared" si="4"/>
        <v>160.87</v>
      </c>
      <c r="G22" s="97">
        <f t="shared" si="4"/>
        <v>158.27</v>
      </c>
      <c r="H22" s="97">
        <f t="shared" si="4"/>
        <v>2.61</v>
      </c>
      <c r="I22" s="97">
        <f t="shared" si="2"/>
        <v>9.29</v>
      </c>
      <c r="J22" s="97">
        <f t="shared" si="3"/>
        <v>9.64</v>
      </c>
      <c r="K22" s="97">
        <f t="shared" si="1"/>
        <v>-7.77</v>
      </c>
    </row>
    <row r="23" ht="30.75" customHeight="1" spans="1:11">
      <c r="A23" s="90" t="s">
        <v>75</v>
      </c>
      <c r="B23" s="125" t="s">
        <v>76</v>
      </c>
      <c r="C23" s="97">
        <f>C24+C25+C26</f>
        <v>147.19</v>
      </c>
      <c r="D23" s="97">
        <f>D24+D25+D26</f>
        <v>144.36</v>
      </c>
      <c r="E23" s="97">
        <f>E24+E25+E26</f>
        <v>2.83</v>
      </c>
      <c r="F23" s="97">
        <f>141.22+19.65</f>
        <v>160.87</v>
      </c>
      <c r="G23" s="97">
        <f>138.62+19.65</f>
        <v>158.27</v>
      </c>
      <c r="H23" s="97">
        <v>2.61</v>
      </c>
      <c r="I23" s="97">
        <f t="shared" si="2"/>
        <v>9.29</v>
      </c>
      <c r="J23" s="97">
        <f t="shared" si="3"/>
        <v>9.64</v>
      </c>
      <c r="K23" s="97">
        <f t="shared" si="1"/>
        <v>-7.77</v>
      </c>
    </row>
    <row r="24" ht="30.75" customHeight="1" spans="1:11">
      <c r="A24" s="90" t="s">
        <v>77</v>
      </c>
      <c r="B24" s="125" t="s">
        <v>78</v>
      </c>
      <c r="C24" s="97">
        <v>39.46</v>
      </c>
      <c r="D24" s="98">
        <v>39.46</v>
      </c>
      <c r="E24" s="98"/>
      <c r="F24" s="129">
        <v>43.51</v>
      </c>
      <c r="G24" s="97">
        <v>43.51</v>
      </c>
      <c r="H24" s="97"/>
      <c r="I24" s="97">
        <f t="shared" si="2"/>
        <v>10.26</v>
      </c>
      <c r="J24" s="97">
        <f t="shared" si="3"/>
        <v>10.26</v>
      </c>
      <c r="K24" s="97"/>
    </row>
    <row r="25" ht="30.75" customHeight="1" spans="1:11">
      <c r="A25" s="90" t="s">
        <v>79</v>
      </c>
      <c r="B25" s="130" t="s">
        <v>80</v>
      </c>
      <c r="C25" s="97">
        <f>85.39+4.12</f>
        <v>89.51</v>
      </c>
      <c r="D25" s="97">
        <f>82.56+4.12</f>
        <v>86.68</v>
      </c>
      <c r="E25" s="97">
        <v>2.83</v>
      </c>
      <c r="F25" s="129">
        <f>77.63+19.65</f>
        <v>97.28</v>
      </c>
      <c r="G25" s="97">
        <f>75.03+19.65</f>
        <v>94.68</v>
      </c>
      <c r="H25" s="97">
        <v>2.61</v>
      </c>
      <c r="I25" s="97">
        <f t="shared" si="2"/>
        <v>8.68</v>
      </c>
      <c r="J25" s="97">
        <f t="shared" si="3"/>
        <v>9.23</v>
      </c>
      <c r="K25" s="97">
        <f t="shared" si="1"/>
        <v>-7.77</v>
      </c>
    </row>
    <row r="26" ht="30.75" customHeight="1" spans="1:11">
      <c r="A26" s="90" t="s">
        <v>81</v>
      </c>
      <c r="B26" s="125" t="s">
        <v>82</v>
      </c>
      <c r="C26" s="97">
        <v>18.22</v>
      </c>
      <c r="D26" s="97">
        <v>18.22</v>
      </c>
      <c r="E26" s="97"/>
      <c r="F26" s="129">
        <v>20.08</v>
      </c>
      <c r="G26" s="97">
        <v>20.08</v>
      </c>
      <c r="H26" s="97"/>
      <c r="I26" s="97">
        <f t="shared" si="2"/>
        <v>10.21</v>
      </c>
      <c r="J26" s="97">
        <f t="shared" si="3"/>
        <v>10.21</v>
      </c>
      <c r="K26" s="97"/>
    </row>
    <row r="27" ht="30.75" customHeight="1" spans="1:11">
      <c r="A27" s="90" t="s">
        <v>83</v>
      </c>
      <c r="B27" s="125" t="s">
        <v>84</v>
      </c>
      <c r="C27" s="97">
        <f t="shared" ref="C27:H27" si="5">C28</f>
        <v>326.09</v>
      </c>
      <c r="D27" s="97">
        <f t="shared" si="5"/>
        <v>318.72</v>
      </c>
      <c r="E27" s="97">
        <f t="shared" si="5"/>
        <v>7.37</v>
      </c>
      <c r="F27" s="129">
        <f t="shared" si="5"/>
        <v>332.68</v>
      </c>
      <c r="G27" s="129">
        <f t="shared" si="5"/>
        <v>326.7</v>
      </c>
      <c r="H27" s="129">
        <f t="shared" si="5"/>
        <v>5.98</v>
      </c>
      <c r="I27" s="97">
        <f t="shared" si="2"/>
        <v>2.02</v>
      </c>
      <c r="J27" s="97">
        <f t="shared" si="3"/>
        <v>2.5</v>
      </c>
      <c r="K27" s="97">
        <f t="shared" si="1"/>
        <v>-18.86</v>
      </c>
    </row>
    <row r="28" ht="30.75" customHeight="1" spans="1:11">
      <c r="A28" s="90" t="s">
        <v>85</v>
      </c>
      <c r="B28" s="130" t="s">
        <v>86</v>
      </c>
      <c r="C28" s="97">
        <f t="shared" ref="C28:H28" si="6">C29</f>
        <v>326.09</v>
      </c>
      <c r="D28" s="97">
        <f t="shared" si="6"/>
        <v>318.72</v>
      </c>
      <c r="E28" s="97">
        <f t="shared" si="6"/>
        <v>7.37</v>
      </c>
      <c r="F28" s="129">
        <f t="shared" si="6"/>
        <v>332.68</v>
      </c>
      <c r="G28" s="129">
        <f t="shared" si="6"/>
        <v>326.7</v>
      </c>
      <c r="H28" s="129">
        <f t="shared" si="6"/>
        <v>5.98</v>
      </c>
      <c r="I28" s="97">
        <f t="shared" si="2"/>
        <v>2.02</v>
      </c>
      <c r="J28" s="97">
        <f t="shared" si="3"/>
        <v>2.5</v>
      </c>
      <c r="K28" s="97">
        <f t="shared" si="1"/>
        <v>-18.86</v>
      </c>
    </row>
    <row r="29" ht="30.75" customHeight="1" spans="1:11">
      <c r="A29" s="90" t="s">
        <v>87</v>
      </c>
      <c r="B29" s="125" t="s">
        <v>88</v>
      </c>
      <c r="C29" s="97">
        <f>316.57+9.52</f>
        <v>326.09</v>
      </c>
      <c r="D29" s="97">
        <f>309.2+9.52</f>
        <v>318.72</v>
      </c>
      <c r="E29" s="97">
        <v>7.37</v>
      </c>
      <c r="F29" s="129">
        <f>288.72+43.96</f>
        <v>332.68</v>
      </c>
      <c r="G29" s="97">
        <f>282.74+43.96</f>
        <v>326.7</v>
      </c>
      <c r="H29" s="97">
        <v>5.98</v>
      </c>
      <c r="I29" s="97">
        <f t="shared" si="2"/>
        <v>2.02</v>
      </c>
      <c r="J29" s="97">
        <f t="shared" si="3"/>
        <v>2.5</v>
      </c>
      <c r="K29" s="97">
        <f t="shared" si="1"/>
        <v>-18.86</v>
      </c>
    </row>
    <row r="30" ht="30.75" customHeight="1" spans="1:11">
      <c r="A30" s="133" t="s">
        <v>109</v>
      </c>
      <c r="B30" s="134"/>
      <c r="C30" s="109">
        <f>C7+C16+C22+C27</f>
        <v>3841.5</v>
      </c>
      <c r="D30" s="109">
        <f>D7+D16+D22+D27</f>
        <v>3307.9</v>
      </c>
      <c r="E30" s="109">
        <f>E7+E16+E22+E27</f>
        <v>533.6</v>
      </c>
      <c r="F30" s="109">
        <v>4065.2</v>
      </c>
      <c r="G30" s="97">
        <f>G7+G16+G22+G27</f>
        <v>3594.28</v>
      </c>
      <c r="H30" s="97">
        <v>470.92</v>
      </c>
      <c r="I30" s="97">
        <f t="shared" si="2"/>
        <v>5.82</v>
      </c>
      <c r="J30" s="97">
        <f t="shared" si="3"/>
        <v>8.66</v>
      </c>
      <c r="K30" s="97">
        <f t="shared" si="1"/>
        <v>-11.75</v>
      </c>
    </row>
  </sheetData>
  <mergeCells count="7">
    <mergeCell ref="A3:K3"/>
    <mergeCell ref="J4:K4"/>
    <mergeCell ref="A5:B5"/>
    <mergeCell ref="C5:E5"/>
    <mergeCell ref="F5:H5"/>
    <mergeCell ref="I5:K5"/>
    <mergeCell ref="A30:B30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  <ignoredErrors>
    <ignoredError sqref="D10" formula="1"/>
    <ignoredError sqref="G10:H10 F25 F14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9"/>
  <sheetViews>
    <sheetView topLeftCell="A52" workbookViewId="0">
      <selection activeCell="A58" sqref="$A58:$XFD58"/>
    </sheetView>
  </sheetViews>
  <sheetFormatPr defaultColWidth="9" defaultRowHeight="15" outlineLevelCol="4"/>
  <cols>
    <col min="1" max="1" width="38.375" customWidth="1"/>
    <col min="2" max="2" width="18.125" customWidth="1"/>
    <col min="3" max="3" width="22.125" customWidth="1"/>
  </cols>
  <sheetData>
    <row r="1" ht="19.5" customHeight="1" spans="1:3">
      <c r="A1" s="116" t="s">
        <v>110</v>
      </c>
      <c r="B1" s="117"/>
      <c r="C1" s="117"/>
    </row>
    <row r="2" ht="44.25" customHeight="1" spans="1:5">
      <c r="A2" s="118" t="s">
        <v>111</v>
      </c>
      <c r="B2" s="118"/>
      <c r="C2" s="118"/>
      <c r="D2" s="99"/>
      <c r="E2" s="99"/>
    </row>
    <row r="3" ht="20.25" customHeight="1" spans="3:3">
      <c r="C3" s="119" t="s">
        <v>2</v>
      </c>
    </row>
    <row r="4" ht="22.5" customHeight="1" spans="1:3">
      <c r="A4" s="120" t="s">
        <v>112</v>
      </c>
      <c r="B4" s="120" t="s">
        <v>6</v>
      </c>
      <c r="C4" s="120" t="s">
        <v>113</v>
      </c>
    </row>
    <row r="5" ht="22.5" customHeight="1" spans="1:3">
      <c r="A5" s="121" t="s">
        <v>114</v>
      </c>
      <c r="B5" s="122">
        <f>SUM(B6:B16)</f>
        <v>3243.13</v>
      </c>
      <c r="C5" s="121"/>
    </row>
    <row r="6" ht="22.5" customHeight="1" spans="1:3">
      <c r="A6" s="121" t="s">
        <v>115</v>
      </c>
      <c r="B6" s="122">
        <f>1067.76+178.11</f>
        <v>1245.87</v>
      </c>
      <c r="C6" s="121"/>
    </row>
    <row r="7" ht="22.5" customHeight="1" spans="1:3">
      <c r="A7" s="121" t="s">
        <v>116</v>
      </c>
      <c r="B7" s="122">
        <f>389.94+20.72</f>
        <v>410.66</v>
      </c>
      <c r="C7" s="121"/>
    </row>
    <row r="8" ht="22.5" customHeight="1" spans="1:3">
      <c r="A8" s="121" t="s">
        <v>117</v>
      </c>
      <c r="B8" s="122">
        <v>72.29</v>
      </c>
      <c r="C8" s="121"/>
    </row>
    <row r="9" ht="22.5" customHeight="1" spans="1:3">
      <c r="A9" s="121" t="s">
        <v>118</v>
      </c>
      <c r="B9" s="122">
        <f>482.7+123.66</f>
        <v>606.36</v>
      </c>
      <c r="C9" s="121"/>
    </row>
    <row r="10" ht="22.5" customHeight="1" spans="1:3">
      <c r="A10" s="121" t="s">
        <v>119</v>
      </c>
      <c r="B10" s="122">
        <f>291.78+48.37</f>
        <v>340.15</v>
      </c>
      <c r="C10" s="121"/>
    </row>
    <row r="11" ht="22.5" customHeight="1" spans="1:3">
      <c r="A11" s="121" t="s">
        <v>120</v>
      </c>
      <c r="B11" s="122">
        <f>55+20</f>
        <v>75</v>
      </c>
      <c r="C11" s="121"/>
    </row>
    <row r="12" ht="22.5" customHeight="1" spans="1:3">
      <c r="A12" s="121" t="s">
        <v>121</v>
      </c>
      <c r="B12" s="122">
        <f>118.54+19.65</f>
        <v>138.19</v>
      </c>
      <c r="C12" s="121"/>
    </row>
    <row r="13" ht="22.5" customHeight="1" spans="1:3">
      <c r="A13" s="121" t="s">
        <v>122</v>
      </c>
      <c r="B13" s="122">
        <v>20.08</v>
      </c>
      <c r="C13" s="121"/>
    </row>
    <row r="14" ht="22.5" customHeight="1" spans="1:3">
      <c r="A14" s="121" t="s">
        <v>123</v>
      </c>
      <c r="B14" s="122">
        <f>6.71+1.12</f>
        <v>7.83</v>
      </c>
      <c r="C14" s="121"/>
    </row>
    <row r="15" ht="22.5" customHeight="1" spans="1:3">
      <c r="A15" s="121" t="s">
        <v>88</v>
      </c>
      <c r="B15" s="122">
        <f>282.74+43.96</f>
        <v>326.7</v>
      </c>
      <c r="C15" s="121"/>
    </row>
    <row r="16" ht="22.5" customHeight="1" spans="1:3">
      <c r="A16" s="121" t="s">
        <v>124</v>
      </c>
      <c r="B16" s="122"/>
      <c r="C16" s="121"/>
    </row>
    <row r="17" ht="22.5" customHeight="1" spans="1:3">
      <c r="A17" s="121" t="s">
        <v>125</v>
      </c>
      <c r="B17" s="122">
        <f>SUM(B18:B44)</f>
        <v>240.4</v>
      </c>
      <c r="C17" s="121"/>
    </row>
    <row r="18" ht="22.5" customHeight="1" spans="1:3">
      <c r="A18" s="121" t="s">
        <v>126</v>
      </c>
      <c r="B18" s="122">
        <f>11.18+1.03</f>
        <v>12.21</v>
      </c>
      <c r="C18" s="121"/>
    </row>
    <row r="19" ht="22.5" customHeight="1" spans="1:3">
      <c r="A19" s="121" t="s">
        <v>127</v>
      </c>
      <c r="B19" s="122">
        <v>30.9</v>
      </c>
      <c r="C19" s="121"/>
    </row>
    <row r="20" ht="22.5" customHeight="1" spans="1:3">
      <c r="A20" s="121" t="s">
        <v>128</v>
      </c>
      <c r="B20" s="122"/>
      <c r="C20" s="121"/>
    </row>
    <row r="21" ht="22.5" customHeight="1" spans="1:3">
      <c r="A21" s="121" t="s">
        <v>129</v>
      </c>
      <c r="B21" s="122"/>
      <c r="C21" s="121"/>
    </row>
    <row r="22" ht="22.5" customHeight="1" spans="1:3">
      <c r="A22" s="121" t="s">
        <v>130</v>
      </c>
      <c r="B22" s="122">
        <v>0.25</v>
      </c>
      <c r="C22" s="121"/>
    </row>
    <row r="23" ht="22.5" customHeight="1" spans="1:3">
      <c r="A23" s="121" t="s">
        <v>131</v>
      </c>
      <c r="B23" s="122">
        <v>1.6</v>
      </c>
      <c r="C23" s="121"/>
    </row>
    <row r="24" ht="22.5" customHeight="1" spans="1:3">
      <c r="A24" s="121" t="s">
        <v>132</v>
      </c>
      <c r="B24" s="122">
        <v>3.8</v>
      </c>
      <c r="C24" s="121"/>
    </row>
    <row r="25" ht="22.5" customHeight="1" spans="1:3">
      <c r="A25" s="121" t="s">
        <v>133</v>
      </c>
      <c r="B25" s="122">
        <v>2.03</v>
      </c>
      <c r="C25" s="121"/>
    </row>
    <row r="26" ht="22.5" customHeight="1" spans="1:3">
      <c r="A26" s="121" t="s">
        <v>134</v>
      </c>
      <c r="B26" s="122"/>
      <c r="C26" s="121"/>
    </row>
    <row r="27" ht="22.5" customHeight="1" spans="1:3">
      <c r="A27" s="121" t="s">
        <v>135</v>
      </c>
      <c r="B27" s="122">
        <v>1.7</v>
      </c>
      <c r="C27" s="121"/>
    </row>
    <row r="28" ht="22.5" customHeight="1" spans="1:3">
      <c r="A28" s="121" t="s">
        <v>136</v>
      </c>
      <c r="B28" s="122"/>
      <c r="C28" s="121"/>
    </row>
    <row r="29" ht="22.5" customHeight="1" spans="1:3">
      <c r="A29" s="121" t="s">
        <v>137</v>
      </c>
      <c r="B29" s="122">
        <v>0.2</v>
      </c>
      <c r="C29" s="121"/>
    </row>
    <row r="30" ht="22.5" customHeight="1" spans="1:3">
      <c r="A30" s="121" t="s">
        <v>138</v>
      </c>
      <c r="B30" s="122"/>
      <c r="C30" s="121"/>
    </row>
    <row r="31" ht="22.5" customHeight="1" spans="1:3">
      <c r="A31" s="121" t="s">
        <v>139</v>
      </c>
      <c r="B31" s="122"/>
      <c r="C31" s="121"/>
    </row>
    <row r="32" ht="22.5" customHeight="1" spans="1:3">
      <c r="A32" s="121" t="s">
        <v>140</v>
      </c>
      <c r="B32" s="122"/>
      <c r="C32" s="121"/>
    </row>
    <row r="33" ht="22.5" customHeight="1" spans="1:3">
      <c r="A33" s="121" t="s">
        <v>141</v>
      </c>
      <c r="B33" s="122"/>
      <c r="C33" s="121"/>
    </row>
    <row r="34" ht="22.5" customHeight="1" spans="1:3">
      <c r="A34" s="121" t="s">
        <v>142</v>
      </c>
      <c r="B34" s="122">
        <v>5</v>
      </c>
      <c r="C34" s="121"/>
    </row>
    <row r="35" ht="22.5" customHeight="1" spans="1:3">
      <c r="A35" s="121" t="s">
        <v>143</v>
      </c>
      <c r="B35" s="122"/>
      <c r="C35" s="121"/>
    </row>
    <row r="36" ht="22.5" customHeight="1" spans="1:3">
      <c r="A36" s="121" t="s">
        <v>144</v>
      </c>
      <c r="B36" s="122"/>
      <c r="C36" s="121"/>
    </row>
    <row r="37" ht="22.5" customHeight="1" spans="1:3">
      <c r="A37" s="121" t="s">
        <v>145</v>
      </c>
      <c r="B37" s="122"/>
      <c r="C37" s="121"/>
    </row>
    <row r="38" ht="22.5" customHeight="1" spans="1:3">
      <c r="A38" s="121" t="s">
        <v>146</v>
      </c>
      <c r="B38" s="122">
        <v>4.22</v>
      </c>
      <c r="C38" s="121"/>
    </row>
    <row r="39" ht="22.5" customHeight="1" spans="1:3">
      <c r="A39" s="121" t="s">
        <v>147</v>
      </c>
      <c r="B39" s="122">
        <v>32.45</v>
      </c>
      <c r="C39" s="121"/>
    </row>
    <row r="40" ht="22.5" customHeight="1" spans="1:3">
      <c r="A40" s="121" t="s">
        <v>148</v>
      </c>
      <c r="B40" s="122">
        <f>36.32+6.06</f>
        <v>42.38</v>
      </c>
      <c r="C40" s="121"/>
    </row>
    <row r="41" ht="22.5" customHeight="1" spans="1:3">
      <c r="A41" s="121" t="s">
        <v>149</v>
      </c>
      <c r="B41" s="122">
        <v>32</v>
      </c>
      <c r="C41" s="121"/>
    </row>
    <row r="42" ht="22.5" customHeight="1" spans="1:3">
      <c r="A42" s="121" t="s">
        <v>150</v>
      </c>
      <c r="B42" s="122">
        <f>70.71+0.3</f>
        <v>71.01</v>
      </c>
      <c r="C42" s="121"/>
    </row>
    <row r="43" ht="22.5" customHeight="1" spans="1:3">
      <c r="A43" s="121" t="s">
        <v>151</v>
      </c>
      <c r="B43" s="122">
        <v>0.6</v>
      </c>
      <c r="C43" s="121"/>
    </row>
    <row r="44" ht="22.5" customHeight="1" spans="1:3">
      <c r="A44" s="123" t="s">
        <v>152</v>
      </c>
      <c r="B44" s="122">
        <v>0.05</v>
      </c>
      <c r="C44" s="121"/>
    </row>
    <row r="45" ht="22.5" customHeight="1" spans="1:3">
      <c r="A45" s="121" t="s">
        <v>153</v>
      </c>
      <c r="B45" s="122">
        <f>SUM(B46:B56)</f>
        <v>106.11</v>
      </c>
      <c r="C45" s="121"/>
    </row>
    <row r="46" ht="22.5" customHeight="1" spans="1:3">
      <c r="A46" s="121" t="s">
        <v>154</v>
      </c>
      <c r="B46" s="122"/>
      <c r="C46" s="121"/>
    </row>
    <row r="47" ht="22.5" customHeight="1" spans="1:3">
      <c r="A47" s="121" t="s">
        <v>155</v>
      </c>
      <c r="B47" s="122">
        <f>103.17+2.94</f>
        <v>106.11</v>
      </c>
      <c r="C47" s="121"/>
    </row>
    <row r="48" ht="22.5" customHeight="1" spans="1:3">
      <c r="A48" s="121" t="s">
        <v>156</v>
      </c>
      <c r="B48" s="122"/>
      <c r="C48" s="121"/>
    </row>
    <row r="49" ht="22.5" customHeight="1" spans="1:3">
      <c r="A49" s="121" t="s">
        <v>157</v>
      </c>
      <c r="B49" s="122"/>
      <c r="C49" s="121"/>
    </row>
    <row r="50" ht="22.5" customHeight="1" spans="1:3">
      <c r="A50" s="121" t="s">
        <v>158</v>
      </c>
      <c r="B50" s="122"/>
      <c r="C50" s="121"/>
    </row>
    <row r="51" ht="22.5" customHeight="1" spans="1:3">
      <c r="A51" s="121" t="s">
        <v>159</v>
      </c>
      <c r="B51" s="122"/>
      <c r="C51" s="121"/>
    </row>
    <row r="52" ht="22.5" customHeight="1" spans="1:3">
      <c r="A52" s="121" t="s">
        <v>160</v>
      </c>
      <c r="B52" s="122"/>
      <c r="C52" s="121"/>
    </row>
    <row r="53" ht="22.5" customHeight="1" spans="1:3">
      <c r="A53" s="121" t="s">
        <v>161</v>
      </c>
      <c r="B53" s="122"/>
      <c r="C53" s="121"/>
    </row>
    <row r="54" ht="22.5" customHeight="1" spans="1:3">
      <c r="A54" s="121" t="s">
        <v>162</v>
      </c>
      <c r="B54" s="122"/>
      <c r="C54" s="121"/>
    </row>
    <row r="55" ht="22.5" customHeight="1" spans="1:3">
      <c r="A55" s="121" t="s">
        <v>163</v>
      </c>
      <c r="B55" s="122"/>
      <c r="C55" s="121"/>
    </row>
    <row r="56" ht="22.5" customHeight="1" spans="1:3">
      <c r="A56" s="121" t="s">
        <v>164</v>
      </c>
      <c r="B56" s="122"/>
      <c r="C56" s="121"/>
    </row>
    <row r="57" ht="22.5" customHeight="1" spans="1:3">
      <c r="A57" s="121" t="s">
        <v>165</v>
      </c>
      <c r="B57" s="122">
        <v>4.65</v>
      </c>
      <c r="C57" s="121"/>
    </row>
    <row r="58" ht="22.5" customHeight="1" spans="1:3">
      <c r="A58" s="121" t="s">
        <v>166</v>
      </c>
      <c r="B58" s="122">
        <v>4.65</v>
      </c>
      <c r="C58" s="121"/>
    </row>
    <row r="59" ht="22.5" customHeight="1" spans="1:3">
      <c r="A59" s="120" t="s">
        <v>109</v>
      </c>
      <c r="B59" s="122">
        <v>3594.28</v>
      </c>
      <c r="C59" s="121"/>
    </row>
  </sheetData>
  <mergeCells count="1">
    <mergeCell ref="A2:C2"/>
  </mergeCells>
  <printOptions horizontalCentered="1"/>
  <pageMargins left="0.590277777777778" right="0.590277777777778" top="0.786805555555556" bottom="0.590277777777778" header="0.511805555555556" footer="0.51180555555555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topLeftCell="A4" workbookViewId="0">
      <selection activeCell="D8" sqref="D8"/>
    </sheetView>
  </sheetViews>
  <sheetFormatPr defaultColWidth="9" defaultRowHeight="15" outlineLevelCol="1"/>
  <cols>
    <col min="1" max="1" width="56.875" customWidth="1"/>
    <col min="2" max="2" width="60.375" customWidth="1"/>
  </cols>
  <sheetData>
    <row r="1" ht="23.25" customHeight="1" spans="1:1">
      <c r="A1" s="88" t="s">
        <v>167</v>
      </c>
    </row>
    <row r="2" ht="19.5" customHeight="1" spans="1:2">
      <c r="A2" s="102"/>
      <c r="B2" s="103"/>
    </row>
    <row r="3" ht="30" customHeight="1" spans="1:2">
      <c r="A3" s="104" t="s">
        <v>168</v>
      </c>
      <c r="B3" s="104"/>
    </row>
    <row r="4" ht="16.5" customHeight="1" spans="1:2">
      <c r="A4" s="105"/>
      <c r="B4" s="106" t="s">
        <v>2</v>
      </c>
    </row>
    <row r="5" ht="38.25" customHeight="1" spans="1:2">
      <c r="A5" s="107" t="s">
        <v>5</v>
      </c>
      <c r="B5" s="107" t="s">
        <v>102</v>
      </c>
    </row>
    <row r="6" ht="38.25" customHeight="1" spans="1:2">
      <c r="A6" s="108" t="s">
        <v>169</v>
      </c>
      <c r="B6" s="109">
        <v>32</v>
      </c>
    </row>
    <row r="7" ht="38.25" customHeight="1" spans="1:2">
      <c r="A7" s="93" t="s">
        <v>170</v>
      </c>
      <c r="B7" s="109"/>
    </row>
    <row r="8" ht="38.25" customHeight="1" spans="1:2">
      <c r="A8" s="93" t="s">
        <v>171</v>
      </c>
      <c r="B8" s="109"/>
    </row>
    <row r="9" ht="38.25" customHeight="1" spans="1:2">
      <c r="A9" s="110" t="s">
        <v>172</v>
      </c>
      <c r="B9" s="111">
        <v>32</v>
      </c>
    </row>
    <row r="10" ht="38.25" customHeight="1" spans="1:2">
      <c r="A10" s="112" t="s">
        <v>173</v>
      </c>
      <c r="B10" s="111">
        <v>32</v>
      </c>
    </row>
    <row r="11" ht="38.25" customHeight="1" spans="1:2">
      <c r="A11" s="113" t="s">
        <v>174</v>
      </c>
      <c r="B11" s="114"/>
    </row>
    <row r="12" ht="91.5" customHeight="1" spans="1:2">
      <c r="A12" s="115" t="s">
        <v>175</v>
      </c>
      <c r="B12" s="115"/>
    </row>
  </sheetData>
  <mergeCells count="2">
    <mergeCell ref="A3:B3"/>
    <mergeCell ref="A12:B12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"/>
  <sheetViews>
    <sheetView showGridLines="0" showZeros="0" workbookViewId="0">
      <selection activeCell="B27" sqref="B27"/>
    </sheetView>
  </sheetViews>
  <sheetFormatPr defaultColWidth="6.875" defaultRowHeight="15" outlineLevelCol="6"/>
  <cols>
    <col min="1" max="2" width="38.7" style="78" customWidth="1"/>
    <col min="3" max="3" width="41.6" style="78" customWidth="1"/>
    <col min="4" max="7" width="9.875" style="78" customWidth="1"/>
    <col min="8" max="16380" width="6.875" style="78"/>
  </cols>
  <sheetData>
    <row r="1" ht="16.5" customHeight="1" spans="1:7">
      <c r="A1" s="55" t="s">
        <v>176</v>
      </c>
      <c r="B1" s="56"/>
      <c r="C1" s="56"/>
      <c r="D1" s="56"/>
      <c r="E1" s="56"/>
      <c r="F1" s="85"/>
      <c r="G1" s="85"/>
    </row>
    <row r="2" ht="16.5" customHeight="1" spans="1:7">
      <c r="A2" s="56"/>
      <c r="B2" s="56"/>
      <c r="C2" s="56"/>
      <c r="D2" s="56"/>
      <c r="E2" s="56"/>
      <c r="F2" s="85"/>
      <c r="G2" s="85"/>
    </row>
    <row r="3" ht="29.25" customHeight="1" spans="1:7">
      <c r="A3" s="87" t="s">
        <v>177</v>
      </c>
      <c r="B3" s="87"/>
      <c r="C3" s="87"/>
      <c r="D3" s="99"/>
      <c r="E3" s="99"/>
      <c r="F3" s="99"/>
      <c r="G3" s="99"/>
    </row>
    <row r="4" ht="26.25" customHeight="1" spans="1:7">
      <c r="A4" s="88"/>
      <c r="B4" s="88"/>
      <c r="C4" s="100" t="s">
        <v>2</v>
      </c>
      <c r="D4" s="88"/>
      <c r="E4" s="88"/>
      <c r="F4" s="100"/>
      <c r="G4" s="100"/>
    </row>
    <row r="5" ht="29" customHeight="1" spans="1:3">
      <c r="A5" s="89" t="s">
        <v>40</v>
      </c>
      <c r="B5" s="89"/>
      <c r="C5" s="101" t="s">
        <v>178</v>
      </c>
    </row>
    <row r="6" ht="29" customHeight="1" spans="1:3">
      <c r="A6" s="89" t="s">
        <v>45</v>
      </c>
      <c r="B6" s="89" t="s">
        <v>46</v>
      </c>
      <c r="C6" s="101"/>
    </row>
    <row r="7" ht="29" customHeight="1" spans="1:3">
      <c r="A7" s="90" t="s">
        <v>179</v>
      </c>
      <c r="C7" s="97"/>
    </row>
    <row r="8" ht="29" customHeight="1" spans="1:3">
      <c r="A8" s="90" t="s">
        <v>180</v>
      </c>
      <c r="B8" s="91"/>
      <c r="C8" s="97"/>
    </row>
    <row r="9" ht="29" customHeight="1" spans="1:3">
      <c r="A9" s="90" t="s">
        <v>181</v>
      </c>
      <c r="B9" s="91"/>
      <c r="C9" s="97"/>
    </row>
    <row r="10" ht="29" customHeight="1" spans="1:3">
      <c r="A10" s="90" t="s">
        <v>182</v>
      </c>
      <c r="B10" s="91"/>
      <c r="C10" s="97"/>
    </row>
    <row r="11" ht="29" customHeight="1" spans="1:3">
      <c r="A11" s="90" t="s">
        <v>182</v>
      </c>
      <c r="B11" s="91"/>
      <c r="C11" s="97"/>
    </row>
    <row r="12" ht="29" customHeight="1" spans="1:3">
      <c r="A12" s="90" t="s">
        <v>182</v>
      </c>
      <c r="B12" s="92"/>
      <c r="C12" s="98"/>
    </row>
    <row r="13" ht="29" customHeight="1" spans="1:3">
      <c r="A13" s="90" t="s">
        <v>182</v>
      </c>
      <c r="B13" s="93"/>
      <c r="C13" s="93"/>
    </row>
    <row r="14" ht="29" customHeight="1" spans="1:3">
      <c r="A14" s="90" t="s">
        <v>182</v>
      </c>
      <c r="B14" s="91"/>
      <c r="C14" s="93"/>
    </row>
    <row r="15" ht="29" customHeight="1" spans="1:3">
      <c r="A15" s="90" t="s">
        <v>182</v>
      </c>
      <c r="B15" s="91"/>
      <c r="C15" s="93"/>
    </row>
    <row r="16" ht="29" customHeight="1" spans="1:3">
      <c r="A16" s="90" t="s">
        <v>182</v>
      </c>
      <c r="B16" s="91"/>
      <c r="C16" s="93"/>
    </row>
    <row r="17" ht="29" customHeight="1" spans="1:3">
      <c r="A17" s="94" t="s">
        <v>89</v>
      </c>
      <c r="B17" s="95"/>
      <c r="C17" s="93"/>
    </row>
  </sheetData>
  <mergeCells count="5">
    <mergeCell ref="A3:C3"/>
    <mergeCell ref="F4:G4"/>
    <mergeCell ref="A5:B5"/>
    <mergeCell ref="A17:B17"/>
    <mergeCell ref="C5:C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 horizontalDpi="600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showZeros="0" workbookViewId="0">
      <selection activeCell="A3" sqref="A3:K3"/>
    </sheetView>
  </sheetViews>
  <sheetFormatPr defaultColWidth="6.875" defaultRowHeight="12"/>
  <cols>
    <col min="1" max="1" width="18.125" style="78" customWidth="1"/>
    <col min="2" max="2" width="15.375" style="78" customWidth="1"/>
    <col min="3" max="11" width="9.875" style="78" customWidth="1"/>
    <col min="12" max="16384" width="6.875" style="78"/>
  </cols>
  <sheetData>
    <row r="1" ht="16.5" customHeight="1" spans="1:11">
      <c r="A1" s="55" t="s">
        <v>183</v>
      </c>
      <c r="B1" s="56"/>
      <c r="C1" s="56"/>
      <c r="D1" s="56"/>
      <c r="E1" s="56"/>
      <c r="F1" s="56"/>
      <c r="G1" s="56"/>
      <c r="H1" s="56"/>
      <c r="I1" s="56"/>
      <c r="J1" s="85"/>
      <c r="K1" s="85"/>
    </row>
    <row r="2" ht="16.5" customHeight="1" spans="1:11">
      <c r="A2" s="56"/>
      <c r="B2" s="56"/>
      <c r="C2" s="56"/>
      <c r="D2" s="56"/>
      <c r="E2" s="56"/>
      <c r="F2" s="56"/>
      <c r="G2" s="56"/>
      <c r="H2" s="56"/>
      <c r="I2" s="56"/>
      <c r="J2" s="85"/>
      <c r="K2" s="85"/>
    </row>
    <row r="3" ht="29.25" customHeight="1" spans="1:11">
      <c r="A3" s="87" t="s">
        <v>184</v>
      </c>
      <c r="B3" s="87"/>
      <c r="C3" s="87"/>
      <c r="D3" s="87"/>
      <c r="E3" s="87"/>
      <c r="F3" s="87"/>
      <c r="G3" s="87"/>
      <c r="H3" s="87"/>
      <c r="I3" s="87"/>
      <c r="J3" s="87"/>
      <c r="K3" s="87"/>
    </row>
    <row r="4" ht="26.25" customHeight="1" spans="1:11">
      <c r="A4" s="88"/>
      <c r="B4" s="88"/>
      <c r="C4" s="88"/>
      <c r="D4" s="88"/>
      <c r="E4" s="88"/>
      <c r="F4" s="88"/>
      <c r="G4" s="88"/>
      <c r="H4" s="88"/>
      <c r="I4" s="88"/>
      <c r="J4" s="96" t="s">
        <v>2</v>
      </c>
      <c r="K4" s="96"/>
    </row>
    <row r="5" ht="26.25" customHeight="1" spans="1:11">
      <c r="A5" s="89" t="s">
        <v>40</v>
      </c>
      <c r="B5" s="89"/>
      <c r="C5" s="89" t="s">
        <v>101</v>
      </c>
      <c r="D5" s="89"/>
      <c r="E5" s="89"/>
      <c r="F5" s="89" t="s">
        <v>102</v>
      </c>
      <c r="G5" s="89"/>
      <c r="H5" s="89"/>
      <c r="I5" s="89" t="s">
        <v>185</v>
      </c>
      <c r="J5" s="89"/>
      <c r="K5" s="89"/>
    </row>
    <row r="6" s="86" customFormat="1" ht="27.75" customHeight="1" spans="1:11">
      <c r="A6" s="89" t="s">
        <v>45</v>
      </c>
      <c r="B6" s="89" t="s">
        <v>46</v>
      </c>
      <c r="C6" s="89" t="s">
        <v>104</v>
      </c>
      <c r="D6" s="89" t="s">
        <v>92</v>
      </c>
      <c r="E6" s="89" t="s">
        <v>93</v>
      </c>
      <c r="F6" s="89" t="s">
        <v>104</v>
      </c>
      <c r="G6" s="89" t="s">
        <v>92</v>
      </c>
      <c r="H6" s="89" t="s">
        <v>93</v>
      </c>
      <c r="I6" s="89" t="s">
        <v>104</v>
      </c>
      <c r="J6" s="89" t="s">
        <v>92</v>
      </c>
      <c r="K6" s="89" t="s">
        <v>93</v>
      </c>
    </row>
    <row r="7" s="86" customFormat="1" ht="30" customHeight="1" spans="1:11">
      <c r="A7" s="90" t="s">
        <v>179</v>
      </c>
      <c r="B7" s="91"/>
      <c r="C7" s="91"/>
      <c r="D7" s="91"/>
      <c r="E7" s="91"/>
      <c r="F7" s="91"/>
      <c r="G7" s="91"/>
      <c r="H7" s="91"/>
      <c r="I7" s="91"/>
      <c r="J7" s="97"/>
      <c r="K7" s="97"/>
    </row>
    <row r="8" s="86" customFormat="1" ht="30" customHeight="1" spans="1:11">
      <c r="A8" s="90" t="s">
        <v>180</v>
      </c>
      <c r="B8" s="91"/>
      <c r="C8" s="91"/>
      <c r="D8" s="91"/>
      <c r="E8" s="91"/>
      <c r="F8" s="91"/>
      <c r="G8" s="91"/>
      <c r="H8" s="91"/>
      <c r="I8" s="91"/>
      <c r="J8" s="97"/>
      <c r="K8" s="97"/>
    </row>
    <row r="9" s="86" customFormat="1" ht="30" customHeight="1" spans="1:11">
      <c r="A9" s="90" t="s">
        <v>181</v>
      </c>
      <c r="B9" s="91"/>
      <c r="C9" s="91"/>
      <c r="D9" s="91"/>
      <c r="E9" s="91"/>
      <c r="F9" s="91"/>
      <c r="G9" s="91"/>
      <c r="H9" s="91"/>
      <c r="I9" s="91"/>
      <c r="J9" s="97"/>
      <c r="K9" s="97"/>
    </row>
    <row r="10" s="86" customFormat="1" ht="30" customHeight="1" spans="1:11">
      <c r="A10" s="90" t="s">
        <v>182</v>
      </c>
      <c r="B10" s="91"/>
      <c r="C10" s="91"/>
      <c r="D10" s="91"/>
      <c r="E10" s="91"/>
      <c r="F10" s="91"/>
      <c r="G10" s="91"/>
      <c r="H10" s="91"/>
      <c r="I10" s="91"/>
      <c r="J10" s="97"/>
      <c r="K10" s="97"/>
    </row>
    <row r="11" customFormat="1" ht="30" customHeight="1" spans="1:11">
      <c r="A11" s="90" t="s">
        <v>182</v>
      </c>
      <c r="B11" s="92"/>
      <c r="C11" s="92"/>
      <c r="D11" s="92"/>
      <c r="E11" s="92"/>
      <c r="F11" s="92"/>
      <c r="G11" s="92"/>
      <c r="H11" s="92"/>
      <c r="I11" s="92"/>
      <c r="J11" s="98"/>
      <c r="K11" s="98"/>
    </row>
    <row r="12" customFormat="1" ht="30" customHeight="1" spans="1:11">
      <c r="A12" s="90" t="s">
        <v>182</v>
      </c>
      <c r="B12" s="93"/>
      <c r="C12" s="93"/>
      <c r="D12" s="93"/>
      <c r="E12" s="93"/>
      <c r="F12" s="93"/>
      <c r="G12" s="93"/>
      <c r="H12" s="93"/>
      <c r="I12" s="93"/>
      <c r="J12" s="93"/>
      <c r="K12" s="93"/>
    </row>
    <row r="13" customFormat="1" ht="30" customHeight="1" spans="1:11">
      <c r="A13" s="90" t="s">
        <v>182</v>
      </c>
      <c r="B13" s="91"/>
      <c r="C13" s="91"/>
      <c r="D13" s="91"/>
      <c r="E13" s="91"/>
      <c r="F13" s="91"/>
      <c r="G13" s="91"/>
      <c r="H13" s="91"/>
      <c r="I13" s="91"/>
      <c r="J13" s="93"/>
      <c r="K13" s="93"/>
    </row>
    <row r="14" ht="30" customHeight="1" spans="1:11">
      <c r="A14" s="90" t="s">
        <v>182</v>
      </c>
      <c r="B14" s="93"/>
      <c r="C14" s="93"/>
      <c r="D14" s="93"/>
      <c r="E14" s="93"/>
      <c r="F14" s="93"/>
      <c r="G14" s="93"/>
      <c r="H14" s="93"/>
      <c r="I14" s="91"/>
      <c r="J14" s="93"/>
      <c r="K14" s="93"/>
    </row>
    <row r="15" ht="30" customHeight="1" spans="1:11">
      <c r="A15" s="90" t="s">
        <v>182</v>
      </c>
      <c r="B15" s="91"/>
      <c r="C15" s="91"/>
      <c r="D15" s="91"/>
      <c r="E15" s="91"/>
      <c r="F15" s="91"/>
      <c r="G15" s="91"/>
      <c r="H15" s="91"/>
      <c r="I15" s="91"/>
      <c r="J15" s="93"/>
      <c r="K15" s="93"/>
    </row>
    <row r="16" ht="30" customHeight="1" spans="1:11">
      <c r="A16" s="90" t="s">
        <v>182</v>
      </c>
      <c r="B16" s="91"/>
      <c r="C16" s="91"/>
      <c r="D16" s="91"/>
      <c r="E16" s="91"/>
      <c r="F16" s="91"/>
      <c r="G16" s="91"/>
      <c r="H16" s="91"/>
      <c r="I16" s="91"/>
      <c r="J16" s="93"/>
      <c r="K16" s="93"/>
    </row>
    <row r="17" ht="30" customHeight="1" spans="1:11">
      <c r="A17" s="94" t="s">
        <v>89</v>
      </c>
      <c r="B17" s="95"/>
      <c r="C17" s="91"/>
      <c r="D17" s="91"/>
      <c r="E17" s="91"/>
      <c r="F17" s="91"/>
      <c r="G17" s="91"/>
      <c r="H17" s="91"/>
      <c r="I17" s="91"/>
      <c r="J17" s="93"/>
      <c r="K17" s="93"/>
    </row>
  </sheetData>
  <mergeCells count="7">
    <mergeCell ref="A3:K3"/>
    <mergeCell ref="J4:K4"/>
    <mergeCell ref="A5:B5"/>
    <mergeCell ref="C5:E5"/>
    <mergeCell ref="F5:H5"/>
    <mergeCell ref="I5:K5"/>
    <mergeCell ref="A17:B17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showGridLines="0" showZeros="0" workbookViewId="0">
      <selection activeCell="A2" sqref="A2:H2"/>
    </sheetView>
  </sheetViews>
  <sheetFormatPr defaultColWidth="6.875" defaultRowHeight="12"/>
  <cols>
    <col min="1" max="8" width="14.9" style="78" customWidth="1"/>
    <col min="9" max="11" width="9.875" style="78" customWidth="1"/>
    <col min="12" max="16384" width="6.875" style="78"/>
  </cols>
  <sheetData>
    <row r="1" ht="16.5" customHeight="1" spans="1:11">
      <c r="A1" s="55" t="s">
        <v>186</v>
      </c>
      <c r="B1" s="56"/>
      <c r="C1" s="56"/>
      <c r="D1" s="56"/>
      <c r="E1" s="56"/>
      <c r="F1" s="56"/>
      <c r="G1" s="56"/>
      <c r="H1" s="56"/>
      <c r="I1" s="56"/>
      <c r="J1" s="85"/>
      <c r="K1" s="85"/>
    </row>
    <row r="2" ht="37" customHeight="1" spans="1:8">
      <c r="A2" s="79" t="s">
        <v>187</v>
      </c>
      <c r="B2" s="79"/>
      <c r="C2" s="79"/>
      <c r="D2" s="79"/>
      <c r="E2" s="79"/>
      <c r="F2" s="79"/>
      <c r="G2" s="79"/>
      <c r="H2" s="79"/>
    </row>
    <row r="3" ht="23" customHeight="1" spans="1:8">
      <c r="A3" s="80"/>
      <c r="B3" s="80"/>
      <c r="C3" s="80"/>
      <c r="D3" s="80"/>
      <c r="E3" s="80"/>
      <c r="F3" s="80"/>
      <c r="G3" s="81" t="s">
        <v>2</v>
      </c>
      <c r="H3" s="81"/>
    </row>
    <row r="4" ht="33" customHeight="1" spans="1:8">
      <c r="A4" s="82" t="s">
        <v>188</v>
      </c>
      <c r="B4" s="82"/>
      <c r="C4" s="82"/>
      <c r="D4" s="82" t="s">
        <v>189</v>
      </c>
      <c r="E4" s="82"/>
      <c r="F4" s="82"/>
      <c r="G4" s="82"/>
      <c r="H4" s="82"/>
    </row>
    <row r="5" ht="33" customHeight="1" spans="1:8">
      <c r="A5" s="82" t="s">
        <v>40</v>
      </c>
      <c r="B5" s="82"/>
      <c r="C5" s="83" t="s">
        <v>190</v>
      </c>
      <c r="D5" s="82" t="s">
        <v>45</v>
      </c>
      <c r="E5" s="82" t="s">
        <v>46</v>
      </c>
      <c r="F5" s="82" t="s">
        <v>104</v>
      </c>
      <c r="G5" s="82" t="s">
        <v>92</v>
      </c>
      <c r="H5" s="82" t="s">
        <v>93</v>
      </c>
    </row>
    <row r="6" ht="33" customHeight="1" spans="1:8">
      <c r="A6" s="82" t="s">
        <v>45</v>
      </c>
      <c r="B6" s="82" t="s">
        <v>46</v>
      </c>
      <c r="C6" s="83"/>
      <c r="D6" s="82"/>
      <c r="E6" s="82"/>
      <c r="F6" s="82"/>
      <c r="G6" s="82"/>
      <c r="H6" s="82"/>
    </row>
    <row r="7" ht="33" customHeight="1" spans="1:8">
      <c r="A7" s="84"/>
      <c r="B7" s="84"/>
      <c r="C7" s="84"/>
      <c r="D7" s="84"/>
      <c r="E7" s="84"/>
      <c r="F7" s="84"/>
      <c r="G7" s="84"/>
      <c r="H7" s="84"/>
    </row>
    <row r="8" ht="33" customHeight="1" spans="1:8">
      <c r="A8" s="84"/>
      <c r="B8" s="84"/>
      <c r="C8" s="84"/>
      <c r="D8" s="84"/>
      <c r="E8" s="84"/>
      <c r="F8" s="84"/>
      <c r="G8" s="84"/>
      <c r="H8" s="84"/>
    </row>
    <row r="9" ht="33" customHeight="1" spans="1:8">
      <c r="A9" s="84"/>
      <c r="B9" s="84"/>
      <c r="C9" s="84"/>
      <c r="D9" s="84"/>
      <c r="E9" s="84"/>
      <c r="F9" s="84"/>
      <c r="G9" s="84"/>
      <c r="H9" s="84"/>
    </row>
    <row r="10" ht="33" customHeight="1" spans="1:8">
      <c r="A10" s="84"/>
      <c r="B10" s="84"/>
      <c r="C10" s="84"/>
      <c r="D10" s="84"/>
      <c r="E10" s="84"/>
      <c r="F10" s="84"/>
      <c r="G10" s="84"/>
      <c r="H10" s="84"/>
    </row>
    <row r="11" ht="33" customHeight="1" spans="1:8">
      <c r="A11" s="84"/>
      <c r="B11" s="84"/>
      <c r="C11" s="84"/>
      <c r="D11" s="84"/>
      <c r="E11" s="84"/>
      <c r="F11" s="84"/>
      <c r="G11" s="84"/>
      <c r="H11" s="84"/>
    </row>
    <row r="12" ht="33" customHeight="1" spans="1:8">
      <c r="A12" s="84"/>
      <c r="B12" s="84"/>
      <c r="C12" s="84"/>
      <c r="D12" s="84"/>
      <c r="E12" s="84"/>
      <c r="F12" s="84"/>
      <c r="G12" s="84"/>
      <c r="H12" s="84"/>
    </row>
    <row r="13" ht="33" customHeight="1" spans="1:8">
      <c r="A13" s="84"/>
      <c r="B13" s="84"/>
      <c r="C13" s="84"/>
      <c r="D13" s="84"/>
      <c r="E13" s="84"/>
      <c r="F13" s="84"/>
      <c r="G13" s="84"/>
      <c r="H13" s="84"/>
    </row>
    <row r="14" ht="33" customHeight="1" spans="1:8">
      <c r="A14" s="84"/>
      <c r="B14" s="84"/>
      <c r="C14" s="84"/>
      <c r="D14" s="84"/>
      <c r="E14" s="84"/>
      <c r="F14" s="84"/>
      <c r="G14" s="84"/>
      <c r="H14" s="84"/>
    </row>
    <row r="15" ht="33" customHeight="1" spans="1:8">
      <c r="A15" s="84"/>
      <c r="B15" s="84"/>
      <c r="C15" s="84"/>
      <c r="D15" s="84"/>
      <c r="E15" s="84"/>
      <c r="F15" s="84"/>
      <c r="G15" s="84"/>
      <c r="H15" s="84"/>
    </row>
  </sheetData>
  <mergeCells count="11">
    <mergeCell ref="A2:H2"/>
    <mergeCell ref="G3:H3"/>
    <mergeCell ref="A4:C4"/>
    <mergeCell ref="D4:H4"/>
    <mergeCell ref="A5:B5"/>
    <mergeCell ref="C5:C6"/>
    <mergeCell ref="D5:D6"/>
    <mergeCell ref="E5:E6"/>
    <mergeCell ref="F5:F6"/>
    <mergeCell ref="G5:G6"/>
    <mergeCell ref="H5:H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1"/>
  <sheetViews>
    <sheetView tabSelected="1" workbookViewId="0">
      <selection activeCell="C6" sqref="C6:D6"/>
    </sheetView>
  </sheetViews>
  <sheetFormatPr defaultColWidth="9" defaultRowHeight="15"/>
  <cols>
    <col min="1" max="1" width="30.1666666666667" customWidth="1"/>
    <col min="2" max="4" width="11.75" customWidth="1"/>
    <col min="5" max="5" width="14.3333333333333" customWidth="1"/>
    <col min="6" max="6" width="13.75" customWidth="1"/>
    <col min="7" max="7" width="15.75" customWidth="1"/>
    <col min="8" max="8" width="35.5" customWidth="1"/>
  </cols>
  <sheetData>
    <row r="1" ht="17.5" spans="1:6">
      <c r="A1" s="55" t="s">
        <v>191</v>
      </c>
      <c r="B1" s="56"/>
      <c r="C1" s="56"/>
      <c r="D1" s="56"/>
      <c r="E1" s="56"/>
      <c r="F1" s="56"/>
    </row>
    <row r="2" ht="23" spans="1:8">
      <c r="A2" s="57" t="s">
        <v>192</v>
      </c>
      <c r="B2" s="57"/>
      <c r="C2" s="57"/>
      <c r="D2" s="57"/>
      <c r="E2" s="57"/>
      <c r="F2" s="57"/>
      <c r="G2" s="57"/>
      <c r="H2" s="57"/>
    </row>
    <row r="3" ht="20.25" customHeight="1" spans="1:8">
      <c r="A3" s="58"/>
      <c r="B3" s="59"/>
      <c r="C3" s="59"/>
      <c r="D3" s="59"/>
      <c r="E3" s="59"/>
      <c r="F3" s="59"/>
      <c r="G3" s="60" t="s">
        <v>2</v>
      </c>
      <c r="H3" s="60"/>
    </row>
    <row r="4" ht="21" customHeight="1" spans="1:8">
      <c r="A4" s="61" t="s">
        <v>193</v>
      </c>
      <c r="B4" s="62" t="s">
        <v>194</v>
      </c>
      <c r="C4" s="63" t="s">
        <v>195</v>
      </c>
      <c r="D4" s="63"/>
      <c r="E4" s="64" t="s">
        <v>196</v>
      </c>
      <c r="F4" s="10" t="s">
        <v>197</v>
      </c>
      <c r="G4" s="64" t="s">
        <v>198</v>
      </c>
      <c r="H4" s="64" t="s">
        <v>199</v>
      </c>
    </row>
    <row r="5" ht="21" customHeight="1" spans="1:8">
      <c r="A5" s="61"/>
      <c r="B5" s="62"/>
      <c r="C5" s="10" t="s">
        <v>200</v>
      </c>
      <c r="D5" s="10" t="s">
        <v>201</v>
      </c>
      <c r="E5" s="64"/>
      <c r="F5" s="10"/>
      <c r="G5" s="64"/>
      <c r="H5" s="64"/>
    </row>
    <row r="6" ht="27.75" customHeight="1" spans="1:8">
      <c r="A6" s="65" t="s">
        <v>89</v>
      </c>
      <c r="B6" s="66">
        <v>375.85</v>
      </c>
      <c r="C6" s="66">
        <v>356.61</v>
      </c>
      <c r="D6" s="66">
        <f>SUM(D7:D10)</f>
        <v>19.24</v>
      </c>
      <c r="E6" s="67"/>
      <c r="F6" s="68"/>
      <c r="G6" s="68" t="s">
        <v>202</v>
      </c>
      <c r="H6" s="68" t="s">
        <v>202</v>
      </c>
    </row>
    <row r="7" ht="50" customHeight="1" spans="1:8">
      <c r="A7" s="69" t="s">
        <v>203</v>
      </c>
      <c r="B7" s="66">
        <v>5.6</v>
      </c>
      <c r="C7" s="66"/>
      <c r="D7" s="66">
        <v>5.6</v>
      </c>
      <c r="E7" s="67" t="s">
        <v>204</v>
      </c>
      <c r="F7" s="68" t="s">
        <v>205</v>
      </c>
      <c r="G7" s="68" t="s">
        <v>206</v>
      </c>
      <c r="H7" s="70" t="s">
        <v>207</v>
      </c>
    </row>
    <row r="8" ht="59" customHeight="1" spans="1:8">
      <c r="A8" s="69" t="s">
        <v>208</v>
      </c>
      <c r="B8" s="66">
        <v>5</v>
      </c>
      <c r="C8" s="66"/>
      <c r="D8" s="66">
        <v>5</v>
      </c>
      <c r="E8" s="67" t="s">
        <v>204</v>
      </c>
      <c r="F8" s="68" t="s">
        <v>205</v>
      </c>
      <c r="G8" s="68" t="s">
        <v>209</v>
      </c>
      <c r="H8" s="70" t="s">
        <v>210</v>
      </c>
    </row>
    <row r="9" ht="80" customHeight="1" spans="1:15">
      <c r="A9" s="69" t="s">
        <v>211</v>
      </c>
      <c r="B9" s="66">
        <v>8.64</v>
      </c>
      <c r="C9" s="66"/>
      <c r="D9" s="66">
        <v>8.64</v>
      </c>
      <c r="E9" s="67" t="s">
        <v>212</v>
      </c>
      <c r="F9" s="68" t="s">
        <v>213</v>
      </c>
      <c r="G9" s="68" t="s">
        <v>214</v>
      </c>
      <c r="H9" s="70" t="s">
        <v>215</v>
      </c>
      <c r="O9" t="s">
        <v>216</v>
      </c>
    </row>
    <row r="10" ht="91" customHeight="1" spans="1:8">
      <c r="A10" s="69" t="s">
        <v>217</v>
      </c>
      <c r="B10" s="66">
        <v>5.76</v>
      </c>
      <c r="C10" s="66">
        <v>5.76</v>
      </c>
      <c r="D10" s="66"/>
      <c r="E10" s="67" t="s">
        <v>212</v>
      </c>
      <c r="F10" s="68" t="s">
        <v>213</v>
      </c>
      <c r="G10" s="68" t="s">
        <v>218</v>
      </c>
      <c r="H10" s="70" t="s">
        <v>215</v>
      </c>
    </row>
    <row r="11" ht="37" customHeight="1" spans="1:8">
      <c r="A11" s="69" t="s">
        <v>219</v>
      </c>
      <c r="B11" s="66">
        <v>84</v>
      </c>
      <c r="C11" s="66">
        <v>84</v>
      </c>
      <c r="D11" s="66"/>
      <c r="E11" s="67" t="s">
        <v>220</v>
      </c>
      <c r="F11" s="68" t="s">
        <v>221</v>
      </c>
      <c r="G11" s="68" t="s">
        <v>222</v>
      </c>
      <c r="H11" s="70" t="s">
        <v>223</v>
      </c>
    </row>
    <row r="12" ht="37" customHeight="1" spans="1:8">
      <c r="A12" s="69" t="s">
        <v>224</v>
      </c>
      <c r="B12" s="66">
        <v>5</v>
      </c>
      <c r="C12" s="66">
        <v>5</v>
      </c>
      <c r="D12" s="66"/>
      <c r="E12" s="67" t="s">
        <v>220</v>
      </c>
      <c r="F12" s="68" t="s">
        <v>221</v>
      </c>
      <c r="G12" s="68" t="s">
        <v>225</v>
      </c>
      <c r="H12" s="70" t="s">
        <v>226</v>
      </c>
    </row>
    <row r="13" ht="37" customHeight="1" spans="1:8">
      <c r="A13" s="69" t="s">
        <v>227</v>
      </c>
      <c r="B13" s="66">
        <v>100</v>
      </c>
      <c r="C13" s="66">
        <v>100</v>
      </c>
      <c r="D13" s="66"/>
      <c r="E13" s="67" t="s">
        <v>220</v>
      </c>
      <c r="F13" s="68" t="s">
        <v>221</v>
      </c>
      <c r="G13" s="68" t="s">
        <v>222</v>
      </c>
      <c r="H13" s="70" t="s">
        <v>228</v>
      </c>
    </row>
    <row r="14" ht="37" customHeight="1" spans="1:8">
      <c r="A14" s="69" t="s">
        <v>229</v>
      </c>
      <c r="B14" s="66">
        <v>47.85</v>
      </c>
      <c r="C14" s="66">
        <v>47.85</v>
      </c>
      <c r="D14" s="66"/>
      <c r="E14" s="67" t="s">
        <v>220</v>
      </c>
      <c r="F14" s="68" t="s">
        <v>221</v>
      </c>
      <c r="G14" s="70" t="s">
        <v>230</v>
      </c>
      <c r="H14" s="70" t="s">
        <v>231</v>
      </c>
    </row>
    <row r="15" ht="37" customHeight="1" spans="1:8">
      <c r="A15" s="69" t="s">
        <v>232</v>
      </c>
      <c r="B15" s="66">
        <v>40</v>
      </c>
      <c r="C15" s="66">
        <v>40</v>
      </c>
      <c r="D15" s="66"/>
      <c r="E15" s="67" t="s">
        <v>220</v>
      </c>
      <c r="F15" s="68" t="s">
        <v>221</v>
      </c>
      <c r="G15" s="68" t="s">
        <v>233</v>
      </c>
      <c r="H15" s="70" t="s">
        <v>234</v>
      </c>
    </row>
    <row r="16" ht="50" customHeight="1" spans="1:8">
      <c r="A16" s="69" t="s">
        <v>235</v>
      </c>
      <c r="B16" s="71">
        <v>10</v>
      </c>
      <c r="C16" s="71">
        <v>10</v>
      </c>
      <c r="D16" s="66"/>
      <c r="E16" s="67" t="s">
        <v>236</v>
      </c>
      <c r="F16" s="68" t="s">
        <v>237</v>
      </c>
      <c r="G16" s="68" t="s">
        <v>232</v>
      </c>
      <c r="H16" s="68" t="s">
        <v>238</v>
      </c>
    </row>
    <row r="17" ht="50" customHeight="1" spans="1:8">
      <c r="A17" s="69" t="s">
        <v>239</v>
      </c>
      <c r="B17" s="71">
        <v>10</v>
      </c>
      <c r="C17" s="71">
        <v>10</v>
      </c>
      <c r="D17" s="66"/>
      <c r="E17" s="67" t="s">
        <v>236</v>
      </c>
      <c r="F17" s="68" t="s">
        <v>237</v>
      </c>
      <c r="G17" s="68" t="s">
        <v>240</v>
      </c>
      <c r="H17" s="68" t="s">
        <v>241</v>
      </c>
    </row>
    <row r="18" ht="50" customHeight="1" spans="1:8">
      <c r="A18" s="72" t="s">
        <v>242</v>
      </c>
      <c r="B18" s="71">
        <v>7</v>
      </c>
      <c r="C18" s="71">
        <v>7</v>
      </c>
      <c r="D18" s="66"/>
      <c r="E18" s="67" t="s">
        <v>236</v>
      </c>
      <c r="F18" s="68" t="s">
        <v>237</v>
      </c>
      <c r="G18" s="68" t="s">
        <v>243</v>
      </c>
      <c r="H18" s="68" t="s">
        <v>244</v>
      </c>
    </row>
    <row r="19" ht="50" customHeight="1" spans="1:8">
      <c r="A19" s="73" t="s">
        <v>245</v>
      </c>
      <c r="B19" s="74">
        <v>29</v>
      </c>
      <c r="C19" s="74">
        <v>29</v>
      </c>
      <c r="D19" s="75"/>
      <c r="E19" s="75" t="s">
        <v>236</v>
      </c>
      <c r="F19" s="75" t="s">
        <v>237</v>
      </c>
      <c r="G19" s="76" t="s">
        <v>243</v>
      </c>
      <c r="H19" s="76" t="s">
        <v>246</v>
      </c>
    </row>
    <row r="20" ht="50" customHeight="1" spans="1:8">
      <c r="A20" s="73" t="s">
        <v>247</v>
      </c>
      <c r="B20" s="74">
        <v>3</v>
      </c>
      <c r="C20" s="74">
        <v>3</v>
      </c>
      <c r="D20" s="75"/>
      <c r="E20" s="75" t="s">
        <v>236</v>
      </c>
      <c r="F20" s="75" t="s">
        <v>237</v>
      </c>
      <c r="G20" s="76" t="s">
        <v>248</v>
      </c>
      <c r="H20" s="76" t="s">
        <v>249</v>
      </c>
    </row>
    <row r="21" ht="50" customHeight="1" spans="1:8">
      <c r="A21" s="77" t="s">
        <v>250</v>
      </c>
      <c r="B21" s="74">
        <v>15</v>
      </c>
      <c r="C21" s="74">
        <v>15</v>
      </c>
      <c r="D21" s="75"/>
      <c r="E21" s="75" t="s">
        <v>236</v>
      </c>
      <c r="F21" s="75" t="s">
        <v>237</v>
      </c>
      <c r="G21" s="76" t="s">
        <v>251</v>
      </c>
      <c r="H21" s="76" t="s">
        <v>252</v>
      </c>
    </row>
  </sheetData>
  <mergeCells count="8">
    <mergeCell ref="A2:H2"/>
    <mergeCell ref="G3:H3"/>
    <mergeCell ref="A4:A5"/>
    <mergeCell ref="B4:B5"/>
    <mergeCell ref="E4:E5"/>
    <mergeCell ref="F4:F5"/>
    <mergeCell ref="G4:G5"/>
    <mergeCell ref="H4:H5"/>
  </mergeCell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0"/>
  <sheetViews>
    <sheetView topLeftCell="A19" workbookViewId="0">
      <selection activeCell="A29" sqref="A7:A29"/>
    </sheetView>
  </sheetViews>
  <sheetFormatPr defaultColWidth="9" defaultRowHeight="15"/>
  <cols>
    <col min="1" max="1" width="23.3333333333333" customWidth="1"/>
    <col min="2" max="4" width="8.75" customWidth="1"/>
    <col min="6" max="6" width="9.375"/>
  </cols>
  <sheetData>
    <row r="1" ht="31.5" customHeight="1" spans="1:14">
      <c r="A1" s="1" t="s">
        <v>253</v>
      </c>
      <c r="B1" s="30"/>
      <c r="C1" s="31"/>
      <c r="D1" s="31"/>
      <c r="E1" s="32"/>
      <c r="F1" s="32"/>
      <c r="G1" s="32"/>
      <c r="H1" s="32"/>
      <c r="I1" s="32"/>
      <c r="J1" s="32"/>
      <c r="K1" s="32"/>
      <c r="L1" s="32"/>
      <c r="M1" s="32"/>
      <c r="N1" s="50"/>
    </row>
    <row r="2" ht="33" customHeight="1" spans="1:14">
      <c r="A2" s="33" t="s">
        <v>254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</row>
    <row r="3" ht="26.25" customHeight="1" spans="1:14">
      <c r="A3" s="34" t="s">
        <v>2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</row>
    <row r="4" ht="22.5" customHeight="1" spans="1:14">
      <c r="A4" s="7" t="s">
        <v>255</v>
      </c>
      <c r="B4" s="35" t="s">
        <v>256</v>
      </c>
      <c r="C4" s="35" t="s">
        <v>257</v>
      </c>
      <c r="D4" s="35" t="s">
        <v>258</v>
      </c>
      <c r="E4" s="8" t="s">
        <v>259</v>
      </c>
      <c r="F4" s="8"/>
      <c r="G4" s="8"/>
      <c r="H4" s="8"/>
      <c r="I4" s="8"/>
      <c r="J4" s="8"/>
      <c r="K4" s="8"/>
      <c r="L4" s="8"/>
      <c r="M4" s="8"/>
      <c r="N4" s="51" t="s">
        <v>260</v>
      </c>
    </row>
    <row r="5" ht="37.5" customHeight="1" spans="1:14">
      <c r="A5" s="9"/>
      <c r="B5" s="35"/>
      <c r="C5" s="35"/>
      <c r="D5" s="35"/>
      <c r="E5" s="10" t="s">
        <v>261</v>
      </c>
      <c r="F5" s="8" t="s">
        <v>41</v>
      </c>
      <c r="G5" s="8"/>
      <c r="H5" s="8"/>
      <c r="I5" s="8"/>
      <c r="J5" s="52"/>
      <c r="K5" s="52"/>
      <c r="L5" s="26" t="s">
        <v>262</v>
      </c>
      <c r="M5" s="26" t="s">
        <v>263</v>
      </c>
      <c r="N5" s="53"/>
    </row>
    <row r="6" ht="78.75" customHeight="1" spans="1:14">
      <c r="A6" s="13"/>
      <c r="B6" s="35"/>
      <c r="C6" s="35"/>
      <c r="D6" s="35"/>
      <c r="E6" s="10"/>
      <c r="F6" s="14" t="s">
        <v>264</v>
      </c>
      <c r="G6" s="10" t="s">
        <v>265</v>
      </c>
      <c r="H6" s="10" t="s">
        <v>266</v>
      </c>
      <c r="I6" s="10" t="s">
        <v>267</v>
      </c>
      <c r="J6" s="10" t="s">
        <v>268</v>
      </c>
      <c r="K6" s="27" t="s">
        <v>269</v>
      </c>
      <c r="L6" s="28"/>
      <c r="M6" s="28"/>
      <c r="N6" s="54"/>
    </row>
    <row r="7" ht="24" customHeight="1" spans="1:14">
      <c r="A7" s="36" t="s">
        <v>270</v>
      </c>
      <c r="B7" s="37"/>
      <c r="C7" s="37" t="s">
        <v>271</v>
      </c>
      <c r="D7" s="38">
        <v>1</v>
      </c>
      <c r="E7" s="39">
        <v>2.19</v>
      </c>
      <c r="F7" s="39">
        <v>2.19</v>
      </c>
      <c r="G7" s="39">
        <v>2.19</v>
      </c>
      <c r="H7" s="40"/>
      <c r="I7" s="40"/>
      <c r="J7" s="40"/>
      <c r="K7" s="40"/>
      <c r="L7" s="40"/>
      <c r="M7" s="40"/>
      <c r="N7" s="40"/>
    </row>
    <row r="8" ht="24" customHeight="1" spans="1:14">
      <c r="A8" s="41" t="s">
        <v>272</v>
      </c>
      <c r="B8" s="42"/>
      <c r="C8" s="43" t="s">
        <v>273</v>
      </c>
      <c r="D8" s="44">
        <v>3</v>
      </c>
      <c r="E8" s="45">
        <v>1.2</v>
      </c>
      <c r="F8" s="45">
        <v>1.2</v>
      </c>
      <c r="G8" s="45">
        <v>1.2</v>
      </c>
      <c r="H8" s="45"/>
      <c r="I8" s="45"/>
      <c r="J8" s="45"/>
      <c r="K8" s="45"/>
      <c r="L8" s="45"/>
      <c r="M8" s="45"/>
      <c r="N8" s="43"/>
    </row>
    <row r="9" ht="24" customHeight="1" spans="1:14">
      <c r="A9" s="41" t="s">
        <v>274</v>
      </c>
      <c r="B9" s="42"/>
      <c r="C9" s="43" t="s">
        <v>273</v>
      </c>
      <c r="D9" s="44">
        <v>6</v>
      </c>
      <c r="E9" s="45">
        <v>4.2</v>
      </c>
      <c r="F9" s="45">
        <v>4.2</v>
      </c>
      <c r="G9" s="45">
        <v>4.2</v>
      </c>
      <c r="H9" s="45"/>
      <c r="I9" s="45"/>
      <c r="J9" s="45"/>
      <c r="K9" s="45"/>
      <c r="L9" s="45"/>
      <c r="M9" s="45"/>
      <c r="N9" s="43"/>
    </row>
    <row r="10" ht="24" customHeight="1" spans="1:14">
      <c r="A10" s="41" t="s">
        <v>275</v>
      </c>
      <c r="B10" s="42"/>
      <c r="C10" s="43" t="s">
        <v>276</v>
      </c>
      <c r="D10" s="44">
        <v>5</v>
      </c>
      <c r="E10" s="45">
        <v>0.11</v>
      </c>
      <c r="F10" s="45">
        <v>0.11</v>
      </c>
      <c r="G10" s="45">
        <v>0.11</v>
      </c>
      <c r="H10" s="45"/>
      <c r="I10" s="45"/>
      <c r="J10" s="45"/>
      <c r="K10" s="45"/>
      <c r="L10" s="45"/>
      <c r="M10" s="45"/>
      <c r="N10" s="43"/>
    </row>
    <row r="11" ht="24" customHeight="1" spans="1:14">
      <c r="A11" s="41" t="s">
        <v>275</v>
      </c>
      <c r="B11" s="42"/>
      <c r="C11" s="43" t="s">
        <v>276</v>
      </c>
      <c r="D11" s="44">
        <v>20</v>
      </c>
      <c r="E11" s="45">
        <v>0.44</v>
      </c>
      <c r="F11" s="45">
        <v>0.44</v>
      </c>
      <c r="G11" s="45"/>
      <c r="H11" s="45"/>
      <c r="I11" s="45">
        <v>0.44</v>
      </c>
      <c r="J11" s="45"/>
      <c r="K11" s="45"/>
      <c r="L11" s="45"/>
      <c r="M11" s="45"/>
      <c r="N11" s="43"/>
    </row>
    <row r="12" ht="24" customHeight="1" spans="1:14">
      <c r="A12" s="41" t="s">
        <v>275</v>
      </c>
      <c r="B12" s="42"/>
      <c r="C12" s="43" t="s">
        <v>276</v>
      </c>
      <c r="D12" s="44">
        <v>120</v>
      </c>
      <c r="E12" s="45">
        <v>2.16</v>
      </c>
      <c r="F12" s="45">
        <v>2.16</v>
      </c>
      <c r="H12" s="45"/>
      <c r="I12" s="45">
        <v>2.16</v>
      </c>
      <c r="J12" s="45"/>
      <c r="K12" s="45"/>
      <c r="L12" s="45"/>
      <c r="M12" s="45"/>
      <c r="N12" s="43"/>
    </row>
    <row r="13" ht="24" customHeight="1" spans="1:14">
      <c r="A13" s="41" t="s">
        <v>277</v>
      </c>
      <c r="B13" s="42"/>
      <c r="C13" s="43" t="s">
        <v>278</v>
      </c>
      <c r="D13" s="44">
        <v>20</v>
      </c>
      <c r="E13" s="45">
        <v>5</v>
      </c>
      <c r="F13" s="45">
        <v>5</v>
      </c>
      <c r="G13" s="45"/>
      <c r="H13" s="45"/>
      <c r="I13" s="45">
        <v>5</v>
      </c>
      <c r="J13" s="45"/>
      <c r="K13" s="45"/>
      <c r="L13" s="45"/>
      <c r="M13" s="45"/>
      <c r="N13" s="43"/>
    </row>
    <row r="14" ht="24" customHeight="1" spans="1:14">
      <c r="A14" s="41" t="s">
        <v>279</v>
      </c>
      <c r="B14" s="42"/>
      <c r="C14" s="43" t="s">
        <v>278</v>
      </c>
      <c r="D14" s="44">
        <v>20</v>
      </c>
      <c r="E14" s="45">
        <v>13.8</v>
      </c>
      <c r="F14" s="45">
        <v>13.8</v>
      </c>
      <c r="G14" s="45"/>
      <c r="H14" s="45"/>
      <c r="I14" s="45">
        <v>13.8</v>
      </c>
      <c r="J14" s="45"/>
      <c r="K14" s="45"/>
      <c r="L14" s="45"/>
      <c r="M14" s="45"/>
      <c r="N14" s="43"/>
    </row>
    <row r="15" ht="24" customHeight="1" spans="1:14">
      <c r="A15" s="41" t="s">
        <v>280</v>
      </c>
      <c r="B15" s="42"/>
      <c r="C15" s="43" t="s">
        <v>278</v>
      </c>
      <c r="D15" s="44">
        <v>20</v>
      </c>
      <c r="E15" s="45">
        <v>12</v>
      </c>
      <c r="F15" s="45">
        <v>12</v>
      </c>
      <c r="G15" s="45"/>
      <c r="H15" s="45"/>
      <c r="I15" s="45">
        <v>12</v>
      </c>
      <c r="J15" s="45"/>
      <c r="K15" s="45"/>
      <c r="L15" s="45"/>
      <c r="M15" s="45"/>
      <c r="N15" s="43"/>
    </row>
    <row r="16" s="29" customFormat="1" ht="24" customHeight="1" spans="1:14">
      <c r="A16" s="46" t="s">
        <v>279</v>
      </c>
      <c r="B16" s="46"/>
      <c r="C16" s="46" t="s">
        <v>278</v>
      </c>
      <c r="D16" s="47">
        <v>1</v>
      </c>
      <c r="E16" s="45">
        <v>2</v>
      </c>
      <c r="F16" s="45">
        <v>2</v>
      </c>
      <c r="G16" s="45"/>
      <c r="H16" s="45"/>
      <c r="I16" s="45">
        <v>2</v>
      </c>
      <c r="J16" s="45"/>
      <c r="K16" s="45"/>
      <c r="L16" s="45"/>
      <c r="M16" s="45"/>
      <c r="N16" s="45"/>
    </row>
    <row r="17" s="29" customFormat="1" ht="24" customHeight="1" spans="1:14">
      <c r="A17" s="46" t="s">
        <v>277</v>
      </c>
      <c r="B17" s="46"/>
      <c r="C17" s="46" t="s">
        <v>278</v>
      </c>
      <c r="D17" s="47">
        <v>1</v>
      </c>
      <c r="E17" s="45">
        <v>0.4</v>
      </c>
      <c r="F17" s="45">
        <v>0.4</v>
      </c>
      <c r="G17" s="45"/>
      <c r="H17" s="45"/>
      <c r="I17" s="45">
        <v>0.4</v>
      </c>
      <c r="J17" s="45"/>
      <c r="K17" s="45"/>
      <c r="L17" s="45"/>
      <c r="M17" s="45"/>
      <c r="N17" s="45"/>
    </row>
    <row r="18" s="29" customFormat="1" ht="24" customHeight="1" spans="1:14">
      <c r="A18" s="46" t="s">
        <v>281</v>
      </c>
      <c r="B18" s="46"/>
      <c r="C18" s="46" t="s">
        <v>278</v>
      </c>
      <c r="D18" s="47">
        <v>1</v>
      </c>
      <c r="E18" s="45">
        <v>0.5</v>
      </c>
      <c r="F18" s="45">
        <v>0.5</v>
      </c>
      <c r="G18" s="45"/>
      <c r="H18" s="45"/>
      <c r="I18" s="45">
        <v>0.5</v>
      </c>
      <c r="J18" s="45"/>
      <c r="K18" s="45"/>
      <c r="L18" s="45"/>
      <c r="M18" s="45"/>
      <c r="N18" s="45"/>
    </row>
    <row r="19" s="29" customFormat="1" ht="24" customHeight="1" spans="1:14">
      <c r="A19" s="46" t="s">
        <v>270</v>
      </c>
      <c r="B19" s="46"/>
      <c r="C19" s="46" t="s">
        <v>271</v>
      </c>
      <c r="D19" s="47">
        <v>1</v>
      </c>
      <c r="E19" s="45">
        <v>29.9</v>
      </c>
      <c r="F19" s="45">
        <v>29.9</v>
      </c>
      <c r="G19" s="45"/>
      <c r="H19" s="45"/>
      <c r="I19" s="45">
        <v>29.9</v>
      </c>
      <c r="J19" s="45"/>
      <c r="K19" s="45"/>
      <c r="L19" s="45"/>
      <c r="M19" s="45"/>
      <c r="N19" s="45"/>
    </row>
    <row r="20" s="29" customFormat="1" ht="24" customHeight="1" spans="1:14">
      <c r="A20" s="46" t="s">
        <v>282</v>
      </c>
      <c r="B20" s="46"/>
      <c r="C20" s="46" t="s">
        <v>271</v>
      </c>
      <c r="D20" s="47">
        <v>1</v>
      </c>
      <c r="E20" s="45">
        <v>84</v>
      </c>
      <c r="F20" s="45">
        <v>84</v>
      </c>
      <c r="G20" s="45">
        <v>84</v>
      </c>
      <c r="H20" s="45"/>
      <c r="I20" s="45"/>
      <c r="J20" s="45"/>
      <c r="K20" s="45"/>
      <c r="L20" s="45"/>
      <c r="M20" s="45"/>
      <c r="N20" s="45"/>
    </row>
    <row r="21" customFormat="1" ht="24" customHeight="1" spans="1:14">
      <c r="A21" s="41" t="s">
        <v>282</v>
      </c>
      <c r="B21" s="41"/>
      <c r="C21" s="46" t="s">
        <v>271</v>
      </c>
      <c r="D21" s="47">
        <v>1</v>
      </c>
      <c r="E21" s="45">
        <v>100</v>
      </c>
      <c r="F21" s="45">
        <v>100</v>
      </c>
      <c r="G21" s="45">
        <v>100</v>
      </c>
      <c r="H21" s="45"/>
      <c r="I21" s="45"/>
      <c r="J21" s="45"/>
      <c r="K21" s="45"/>
      <c r="L21" s="45"/>
      <c r="M21" s="45"/>
      <c r="N21" s="45"/>
    </row>
    <row r="22" customFormat="1" ht="24" customHeight="1" spans="1:14">
      <c r="A22" s="41" t="s">
        <v>283</v>
      </c>
      <c r="B22" s="41" t="s">
        <v>284</v>
      </c>
      <c r="C22" s="46" t="s">
        <v>273</v>
      </c>
      <c r="D22" s="48" t="s">
        <v>285</v>
      </c>
      <c r="E22" s="45">
        <v>0.23</v>
      </c>
      <c r="F22" s="45">
        <v>0.23</v>
      </c>
      <c r="G22" s="45">
        <v>0.23</v>
      </c>
      <c r="H22" s="45"/>
      <c r="I22" s="45"/>
      <c r="J22" s="45"/>
      <c r="K22" s="45"/>
      <c r="L22" s="45"/>
      <c r="M22" s="45"/>
      <c r="N22" s="45"/>
    </row>
    <row r="23" customFormat="1" ht="24" customHeight="1" spans="1:14">
      <c r="A23" s="41" t="s">
        <v>286</v>
      </c>
      <c r="B23" s="41" t="s">
        <v>284</v>
      </c>
      <c r="C23" s="46" t="s">
        <v>273</v>
      </c>
      <c r="D23" s="48" t="s">
        <v>285</v>
      </c>
      <c r="E23" s="45">
        <v>0.1</v>
      </c>
      <c r="F23" s="45">
        <v>0.1</v>
      </c>
      <c r="G23" s="45">
        <v>0.1</v>
      </c>
      <c r="H23" s="45"/>
      <c r="I23" s="45"/>
      <c r="J23" s="45"/>
      <c r="K23" s="45"/>
      <c r="L23" s="45"/>
      <c r="M23" s="45"/>
      <c r="N23" s="45"/>
    </row>
    <row r="24" customFormat="1" ht="24" customHeight="1" spans="1:14">
      <c r="A24" s="41" t="s">
        <v>287</v>
      </c>
      <c r="B24" s="41" t="s">
        <v>284</v>
      </c>
      <c r="C24" s="46" t="s">
        <v>273</v>
      </c>
      <c r="D24" s="48" t="s">
        <v>288</v>
      </c>
      <c r="E24" s="45">
        <v>0.48</v>
      </c>
      <c r="F24" s="45">
        <v>0.48</v>
      </c>
      <c r="G24" s="45">
        <v>0.48</v>
      </c>
      <c r="H24" s="45"/>
      <c r="I24" s="45"/>
      <c r="J24" s="45"/>
      <c r="K24" s="45"/>
      <c r="L24" s="45"/>
      <c r="M24" s="45"/>
      <c r="N24" s="45"/>
    </row>
    <row r="25" customFormat="1" ht="24" customHeight="1" spans="1:14">
      <c r="A25" s="41" t="s">
        <v>289</v>
      </c>
      <c r="B25" s="41" t="s">
        <v>284</v>
      </c>
      <c r="C25" s="46" t="s">
        <v>273</v>
      </c>
      <c r="D25" s="48" t="s">
        <v>285</v>
      </c>
      <c r="E25" s="45">
        <v>0.99</v>
      </c>
      <c r="F25" s="45">
        <v>0.99</v>
      </c>
      <c r="G25" s="45">
        <v>0.99</v>
      </c>
      <c r="H25" s="45"/>
      <c r="I25" s="45"/>
      <c r="J25" s="45"/>
      <c r="K25" s="45"/>
      <c r="L25" s="45"/>
      <c r="M25" s="45"/>
      <c r="N25" s="45"/>
    </row>
    <row r="26" customFormat="1" ht="24" customHeight="1" spans="1:14">
      <c r="A26" s="41" t="s">
        <v>290</v>
      </c>
      <c r="B26" s="41" t="s">
        <v>284</v>
      </c>
      <c r="C26" s="46" t="s">
        <v>273</v>
      </c>
      <c r="D26" s="48" t="s">
        <v>285</v>
      </c>
      <c r="E26" s="45">
        <v>0.6</v>
      </c>
      <c r="F26" s="45">
        <v>0.6</v>
      </c>
      <c r="G26" s="45">
        <v>0.6</v>
      </c>
      <c r="H26" s="45"/>
      <c r="I26" s="45"/>
      <c r="J26" s="45"/>
      <c r="K26" s="45"/>
      <c r="L26" s="45"/>
      <c r="M26" s="45"/>
      <c r="N26" s="45"/>
    </row>
    <row r="27" customFormat="1" ht="24" customHeight="1" spans="1:14">
      <c r="A27" s="41" t="s">
        <v>274</v>
      </c>
      <c r="B27" s="41" t="s">
        <v>284</v>
      </c>
      <c r="C27" s="46" t="s">
        <v>273</v>
      </c>
      <c r="D27" s="48" t="s">
        <v>291</v>
      </c>
      <c r="E27" s="45">
        <v>1.5</v>
      </c>
      <c r="F27" s="45">
        <v>1.5</v>
      </c>
      <c r="G27" s="45">
        <v>1.5</v>
      </c>
      <c r="H27" s="45"/>
      <c r="I27" s="45"/>
      <c r="J27" s="45"/>
      <c r="K27" s="45"/>
      <c r="L27" s="45"/>
      <c r="M27" s="45"/>
      <c r="N27" s="45"/>
    </row>
    <row r="28" customFormat="1" ht="24" customHeight="1" spans="1:14">
      <c r="A28" s="41" t="s">
        <v>270</v>
      </c>
      <c r="B28" s="41" t="s">
        <v>270</v>
      </c>
      <c r="C28" s="46" t="s">
        <v>273</v>
      </c>
      <c r="D28" s="48" t="s">
        <v>285</v>
      </c>
      <c r="E28" s="45">
        <v>1</v>
      </c>
      <c r="F28" s="45">
        <v>1</v>
      </c>
      <c r="G28" s="45">
        <v>1</v>
      </c>
      <c r="H28" s="45"/>
      <c r="I28" s="45"/>
      <c r="J28" s="45"/>
      <c r="K28" s="45"/>
      <c r="L28" s="45"/>
      <c r="M28" s="45"/>
      <c r="N28" s="45"/>
    </row>
    <row r="29" customFormat="1" ht="24" customHeight="1" spans="1:14">
      <c r="A29" s="41" t="s">
        <v>292</v>
      </c>
      <c r="B29" s="41" t="s">
        <v>284</v>
      </c>
      <c r="C29" s="46" t="s">
        <v>273</v>
      </c>
      <c r="D29" s="48" t="s">
        <v>285</v>
      </c>
      <c r="E29" s="45">
        <v>0.75</v>
      </c>
      <c r="F29" s="45">
        <v>0.75</v>
      </c>
      <c r="G29" s="45">
        <v>0.75</v>
      </c>
      <c r="H29" s="45"/>
      <c r="I29" s="45"/>
      <c r="J29" s="45"/>
      <c r="K29" s="45"/>
      <c r="L29" s="45"/>
      <c r="M29" s="45"/>
      <c r="N29" s="45"/>
    </row>
    <row r="30" ht="24" customHeight="1" spans="1:14">
      <c r="A30" s="20" t="s">
        <v>89</v>
      </c>
      <c r="B30" s="49"/>
      <c r="C30" s="49"/>
      <c r="D30" s="21"/>
      <c r="E30" s="45">
        <v>263.55</v>
      </c>
      <c r="F30" s="45">
        <v>263.55</v>
      </c>
      <c r="G30" s="45">
        <v>197.35</v>
      </c>
      <c r="H30" s="45"/>
      <c r="I30" s="45">
        <f>SUM(I7:I21)</f>
        <v>66.2</v>
      </c>
      <c r="J30" s="45"/>
      <c r="K30" s="45"/>
      <c r="L30" s="45"/>
      <c r="M30" s="45"/>
      <c r="N30" s="43"/>
    </row>
  </sheetData>
  <mergeCells count="11">
    <mergeCell ref="A2:N2"/>
    <mergeCell ref="A3:N3"/>
    <mergeCell ref="A30:D30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  <ignoredErrors>
    <ignoredError sqref="D22:D29" numberStoredAsText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topLeftCell="A4" workbookViewId="0">
      <selection activeCell="A9" sqref="A9"/>
    </sheetView>
  </sheetViews>
  <sheetFormatPr defaultColWidth="9" defaultRowHeight="15"/>
  <cols>
    <col min="1" max="1" width="16" customWidth="1"/>
    <col min="2" max="4" width="10.875" customWidth="1"/>
  </cols>
  <sheetData>
    <row r="1" ht="31.5" customHeight="1" spans="1:12">
      <c r="A1" s="1" t="s">
        <v>293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294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4" t="s">
        <v>2</v>
      </c>
    </row>
    <row r="4" ht="24" customHeight="1" spans="1:12">
      <c r="A4" s="7" t="s">
        <v>295</v>
      </c>
      <c r="B4" s="7" t="s">
        <v>296</v>
      </c>
      <c r="C4" s="8" t="s">
        <v>259</v>
      </c>
      <c r="D4" s="8"/>
      <c r="E4" s="8"/>
      <c r="F4" s="8"/>
      <c r="G4" s="8"/>
      <c r="H4" s="8"/>
      <c r="I4" s="8"/>
      <c r="J4" s="8"/>
      <c r="K4" s="8"/>
      <c r="L4" s="7" t="s">
        <v>113</v>
      </c>
    </row>
    <row r="5" ht="25.5" customHeight="1" spans="1:12">
      <c r="A5" s="9"/>
      <c r="B5" s="9"/>
      <c r="C5" s="10" t="s">
        <v>261</v>
      </c>
      <c r="D5" s="11" t="s">
        <v>297</v>
      </c>
      <c r="E5" s="12"/>
      <c r="F5" s="12"/>
      <c r="G5" s="12"/>
      <c r="H5" s="12"/>
      <c r="I5" s="25"/>
      <c r="J5" s="26" t="s">
        <v>262</v>
      </c>
      <c r="K5" s="26" t="s">
        <v>263</v>
      </c>
      <c r="L5" s="9"/>
    </row>
    <row r="6" ht="81" customHeight="1" spans="1:12">
      <c r="A6" s="13"/>
      <c r="B6" s="13"/>
      <c r="C6" s="10"/>
      <c r="D6" s="14" t="s">
        <v>264</v>
      </c>
      <c r="E6" s="10" t="s">
        <v>265</v>
      </c>
      <c r="F6" s="10" t="s">
        <v>266</v>
      </c>
      <c r="G6" s="10" t="s">
        <v>267</v>
      </c>
      <c r="H6" s="10" t="s">
        <v>268</v>
      </c>
      <c r="I6" s="27" t="s">
        <v>298</v>
      </c>
      <c r="J6" s="28"/>
      <c r="K6" s="28"/>
      <c r="L6" s="13"/>
    </row>
    <row r="7" ht="32.25" customHeight="1" spans="1:12">
      <c r="A7" s="15" t="s">
        <v>299</v>
      </c>
      <c r="B7" s="15"/>
      <c r="C7" s="16">
        <v>84</v>
      </c>
      <c r="D7" s="17">
        <v>84</v>
      </c>
      <c r="E7" s="16">
        <v>84</v>
      </c>
      <c r="F7" s="18"/>
      <c r="G7" s="15"/>
      <c r="H7" s="19"/>
      <c r="I7" s="15"/>
      <c r="J7" s="15"/>
      <c r="K7" s="15"/>
      <c r="L7" s="15"/>
    </row>
    <row r="8" ht="32.25" customHeight="1" spans="1:12">
      <c r="A8" s="15" t="s">
        <v>227</v>
      </c>
      <c r="B8" s="15"/>
      <c r="C8" s="16">
        <v>100</v>
      </c>
      <c r="D8" s="17">
        <v>100</v>
      </c>
      <c r="E8" s="16">
        <v>100</v>
      </c>
      <c r="F8" s="18"/>
      <c r="G8" s="15"/>
      <c r="H8" s="19"/>
      <c r="I8" s="15"/>
      <c r="J8" s="15"/>
      <c r="K8" s="15"/>
      <c r="L8" s="15"/>
    </row>
    <row r="9" ht="32.25" customHeight="1" spans="1:12">
      <c r="A9" s="15"/>
      <c r="B9" s="15"/>
      <c r="C9" s="15"/>
      <c r="D9" s="19"/>
      <c r="E9" s="15"/>
      <c r="F9" s="15"/>
      <c r="G9" s="15"/>
      <c r="H9" s="19"/>
      <c r="I9" s="15"/>
      <c r="J9" s="15"/>
      <c r="K9" s="15"/>
      <c r="L9" s="15"/>
    </row>
    <row r="10" ht="32.25" customHeight="1" spans="1:12">
      <c r="A10" s="15"/>
      <c r="B10" s="15"/>
      <c r="C10" s="15"/>
      <c r="D10" s="19"/>
      <c r="E10" s="15"/>
      <c r="F10" s="15"/>
      <c r="G10" s="15"/>
      <c r="H10" s="19"/>
      <c r="I10" s="15"/>
      <c r="J10" s="15"/>
      <c r="K10" s="15"/>
      <c r="L10" s="15"/>
    </row>
    <row r="11" ht="32.25" customHeight="1" spans="1:12">
      <c r="A11" s="15"/>
      <c r="B11" s="15"/>
      <c r="C11" s="15"/>
      <c r="D11" s="19"/>
      <c r="E11" s="15"/>
      <c r="F11" s="15"/>
      <c r="G11" s="15"/>
      <c r="H11" s="19"/>
      <c r="I11" s="15"/>
      <c r="J11" s="15"/>
      <c r="K11" s="15"/>
      <c r="L11" s="15"/>
    </row>
    <row r="12" ht="32.25" customHeight="1" spans="1:12">
      <c r="A12" s="15"/>
      <c r="B12" s="15"/>
      <c r="C12" s="15"/>
      <c r="D12" s="19"/>
      <c r="E12" s="15"/>
      <c r="F12" s="15"/>
      <c r="G12" s="15"/>
      <c r="H12" s="19"/>
      <c r="I12" s="15"/>
      <c r="J12" s="15"/>
      <c r="K12" s="15"/>
      <c r="L12" s="15"/>
    </row>
    <row r="13" ht="32.25" customHeight="1" spans="1:12">
      <c r="A13" s="15"/>
      <c r="B13" s="15"/>
      <c r="C13" s="15"/>
      <c r="D13" s="19"/>
      <c r="E13" s="15"/>
      <c r="F13" s="15"/>
      <c r="G13" s="15"/>
      <c r="H13" s="19"/>
      <c r="I13" s="15"/>
      <c r="J13" s="15"/>
      <c r="K13" s="15"/>
      <c r="L13" s="15"/>
    </row>
    <row r="14" ht="32.25" customHeight="1" spans="1:12">
      <c r="A14" s="20" t="s">
        <v>89</v>
      </c>
      <c r="B14" s="21"/>
      <c r="C14" s="16">
        <f>SUM(C7:C13)</f>
        <v>184</v>
      </c>
      <c r="D14" s="16">
        <f>SUM(D7:D13)</f>
        <v>184</v>
      </c>
      <c r="E14" s="16">
        <f>SUM(E7:E13)</f>
        <v>184</v>
      </c>
      <c r="F14" s="22"/>
      <c r="G14" s="22"/>
      <c r="H14" s="23"/>
      <c r="I14" s="22"/>
      <c r="J14" s="22"/>
      <c r="K14" s="22"/>
      <c r="L14" s="22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1、2023年部门收支总表</vt:lpstr>
      <vt:lpstr>2、2023年部门收入总表</vt:lpstr>
      <vt:lpstr>3、2023年部门支出总表</vt:lpstr>
      <vt:lpstr>4、2023年财政拨款收支总表</vt:lpstr>
      <vt:lpstr>5、2023年一般公共预算支出表</vt:lpstr>
      <vt:lpstr>6、2023年一般公共预算基本支出经济科目表</vt:lpstr>
      <vt:lpstr>7、2023年一般公共预算“三公”经费支出表</vt:lpstr>
      <vt:lpstr>8、2023年政府性基金预算收入表 </vt:lpstr>
      <vt:lpstr>9、2023年政府性基金预算支出表</vt:lpstr>
      <vt:lpstr>10、2023年国有资本经营预算收支预算表</vt:lpstr>
      <vt:lpstr>11、2023年一般公共预算重点项目绩效目标表</vt:lpstr>
      <vt:lpstr>12、2023年政府采购预算表</vt:lpstr>
      <vt:lpstr>13、2023年政府购买服务支出预算表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郭金桃</cp:lastModifiedBy>
  <dcterms:created xsi:type="dcterms:W3CDTF">1996-12-17T01:32:00Z</dcterms:created>
  <cp:lastPrinted>2019-03-08T08:00:00Z</cp:lastPrinted>
  <dcterms:modified xsi:type="dcterms:W3CDTF">2023-10-25T10:02:39Z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727E86877E3948F681016262D6A62905_13</vt:lpwstr>
  </property>
</Properties>
</file>